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0" windowWidth="14520" windowHeight="12795" activeTab="0"/>
  </bookViews>
  <sheets>
    <sheet name="Rekapitulace stavby" sheetId="1" r:id="rId1"/>
    <sheet name="201604350 - SO 00 - opevn..." sheetId="2" r:id="rId2"/>
    <sheet name="201604351 - SO 01 - vodní..." sheetId="3" r:id="rId3"/>
    <sheet name="201604352 - SO 02 - odbah..." sheetId="4" r:id="rId4"/>
    <sheet name="20160435V - Vedlejší a os..." sheetId="5" r:id="rId5"/>
  </sheets>
  <definedNames>
    <definedName name="_xlnm.Print_Titles" localSheetId="1">'201604350 - SO 00 - opevn...'!$102:$102</definedName>
    <definedName name="_xlnm.Print_Titles" localSheetId="2">'201604351 - SO 01 - vodní...'!$104:$104</definedName>
    <definedName name="_xlnm.Print_Titles" localSheetId="3">'201604352 - SO 02 - odbah...'!$102:$102</definedName>
    <definedName name="_xlnm.Print_Titles" localSheetId="4">'20160435V - Vedlejší a os...'!$104:$104</definedName>
    <definedName name="_xlnm.Print_Titles" localSheetId="0">'Rekapitulace stavby'!$77:$77</definedName>
    <definedName name="_xlnm.Print_Area" localSheetId="1">'201604350 - SO 00 - opevn...'!$C$4:$Q$61,'201604350 - SO 00 - opevn...'!$C$67:$Q$86,'201604350 - SO 00 - opevn...'!$C$92:$Q$111</definedName>
    <definedName name="_xlnm.Print_Area" localSheetId="2">'201604351 - SO 01 - vodní...'!$C$4:$Q$62,'201604351 - SO 01 - vodní...'!$C$68:$Q$88,'201604351 - SO 01 - vodní...'!$C$94:$Q$123</definedName>
    <definedName name="_xlnm.Print_Area" localSheetId="3">'201604352 - SO 02 - odbah...'!$C$4:$Q$62,'201604352 - SO 02 - odbah...'!$C$68:$Q$86,'201604352 - SO 02 - odbah...'!$C$92:$Q$112</definedName>
    <definedName name="_xlnm.Print_Area" localSheetId="4">'20160435V - Vedlejší a os...'!$C$4:$Q$62,'20160435V - Vedlejší a os...'!$C$68:$Q$88,'20160435V - Vedlejší a os...'!$C$94:$Q$114</definedName>
    <definedName name="_xlnm.Print_Area" localSheetId="0">'Rekapitulace stavby'!$C$4:$AP$62,'Rekapitulace stavby'!$C$68:$AP$87</definedName>
  </definedNames>
  <calcPr fullCalcOnLoad="1"/>
</workbook>
</file>

<file path=xl/sharedStrings.xml><?xml version="1.0" encoding="utf-8"?>
<sst xmlns="http://schemas.openxmlformats.org/spreadsheetml/2006/main" count="1130" uniqueCount="259">
  <si>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</si>
  <si>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</si>
  <si>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</si>
  <si>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</si>
  <si>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</si>
  <si>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</si>
  <si>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</si>
  <si>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</si>
  <si>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</si>
  <si>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</si>
  <si>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</si>
  <si>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</si>
  <si>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</si>
  <si>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</si>
  <si>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20160435</t>
  </si>
  <si>
    <t>Stavba:</t>
  </si>
  <si>
    <t>Vodní nádrž na p.č.5103/4 k.ú.Dešná u Dačic</t>
  </si>
  <si>
    <t>0,1</t>
  </si>
  <si>
    <t>JKSO:</t>
  </si>
  <si>
    <t>833 11 23</t>
  </si>
  <si>
    <t>CC-CZ:</t>
  </si>
  <si>
    <t>1</t>
  </si>
  <si>
    <t>Místo:</t>
  </si>
  <si>
    <t>Dešná u Dačic</t>
  </si>
  <si>
    <t>Datum:</t>
  </si>
  <si>
    <t>23.4.2016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</si>
  <si>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</si>
  <si>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</si>
  <si>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</si>
  <si>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</si>
  <si>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</si>
  <si>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</si>
  <si>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</si>
  <si>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</si>
  <si>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10291121</t>
  </si>
  <si>
    <t>Ing. Zděněk Hejtman</t>
  </si>
  <si>
    <t>True</t>
  </si>
  <si>
    <t>Zpracovatel:</t>
  </si>
  <si>
    <t>Poznámka:</t>
  </si>
  <si>
    <t>"Položky soupisu prací vycházejí z položek cenové soustavy ÚRS. Technické specifikace položek jsou dány všeobecnými podmínkami jednotlivých ceníků (tyto jsou zpřístupněny na webu www.cs-urs.cz) a doplňujícími poznámkami u jednotlivých položek, eventuelně odkazy na projektovou dokumentaci. 
Je-li v kontrolním rozpočtu, nebo v soupisu prací uvedena v kolonce ""Název položky"" obchodní značka jakéhokoliv materiálu nebo výrobku, má tento název pouze informativní charakter.
Pro ocenění a následně pro realizaci je možné použít jiný materiál nebo výrobek, který má srovnatelné nebo lepší užitné vlastnosti a odpovídá požadavkům dokumentace."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</si>
  <si>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</si>
  <si>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</si>
  <si>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</si>
  <si>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</si>
  <si>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</si>
  <si>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</si>
  <si>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</si>
  <si>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</si>
  <si>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</si>
  <si>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</si>
  <si>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</si>
  <si>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</si>
  <si>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</si>
  <si>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</si>
  <si>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</si>
  <si>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</si>
  <si>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</si>
  <si>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</si>
  <si>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</si>
  <si>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</si>
  <si>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</si>
  <si>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</si>
  <si>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</si>
  <si>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</si>
  <si>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</si>
  <si>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</si>
  <si>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</si>
  <si>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</si>
  <si>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</si>
  <si>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</si>
  <si>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</si>
  <si>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</si>
  <si>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</si>
  <si>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</si>
  <si>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</si>
  <si>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</si>
  <si>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</si>
  <si>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</si>
  <si>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</si>
  <si>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</si>
  <si>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</si>
  <si>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</si>
  <si>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{af229735-ff54-4b9e-bded-23ef0d6ce111}</t>
  </si>
  <si>
    <t>{00000000-0000-0000-0000-000000000000}</t>
  </si>
  <si>
    <t>201604350</t>
  </si>
  <si>
    <t>SO 00 - opevnění hráze</t>
  </si>
  <si>
    <t>{0279e300-41a9-4749-99c0-a8bc6da617a9}</t>
  </si>
  <si>
    <t>201604351</t>
  </si>
  <si>
    <t>SO 01 - vodní nádrž</t>
  </si>
  <si>
    <t>{5012d591-73e6-495f-a070-776ee4245535}</t>
  </si>
  <si>
    <t>201604352</t>
  </si>
  <si>
    <t>SO 02 - odbahnění</t>
  </si>
  <si>
    <t>{95462fb7-be73-4d6d-94d5-f2a393dcc250}</t>
  </si>
  <si>
    <t>20160435V</t>
  </si>
  <si>
    <t>Vedlejší a ostatní náklady</t>
  </si>
  <si>
    <t>{497c38a9-addb-4a12-9138-d8b5566c3837}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</si>
  <si>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</si>
  <si>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</si>
  <si>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</si>
  <si>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</si>
  <si>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</si>
  <si>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</si>
  <si>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</si>
  <si>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</si>
  <si>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201604350 - SO 00 - opevnění hráze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</si>
  <si>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</si>
  <si>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</si>
  <si>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</si>
  <si>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</si>
  <si>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</si>
  <si>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</si>
  <si>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</si>
  <si>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</si>
  <si>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4 - Vodorovné konstrukce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</si>
  <si>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</si>
  <si>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</si>
  <si>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</si>
  <si>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</si>
  <si>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</si>
  <si>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</si>
  <si>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</si>
  <si>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</si>
  <si>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</si>
  <si>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</si>
  <si>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</si>
  <si>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</si>
  <si>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</si>
  <si>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</si>
  <si>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</si>
  <si>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</si>
  <si>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</si>
  <si>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</si>
  <si>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457572114</t>
  </si>
  <si>
    <t>Filtrační vrstvy ze štěrkopísku se zhutněním frakce od 0 až 45 do 0 až 63 mm</t>
  </si>
  <si>
    <t>m3</t>
  </si>
  <si>
    <t>4</t>
  </si>
  <si>
    <t>1952826027</t>
  </si>
  <si>
    <t>463212121</t>
  </si>
  <si>
    <t>Rovnanina z lomového kamene s vyklínováním spár těženým kamenivem</t>
  </si>
  <si>
    <t>-703368896</t>
  </si>
  <si>
    <t>3</t>
  </si>
  <si>
    <t>463212191</t>
  </si>
  <si>
    <t>Příplatek za vypracováni líce rovnaniny</t>
  </si>
  <si>
    <t>m2</t>
  </si>
  <si>
    <t>-179789066</t>
  </si>
  <si>
    <t>464511111</t>
  </si>
  <si>
    <t>Pohoz z lomového kamene neupraveného tříděného z terénu</t>
  </si>
  <si>
    <t>426320774</t>
  </si>
  <si>
    <t>5</t>
  </si>
  <si>
    <t>998321011</t>
  </si>
  <si>
    <t>Přesun hmot pro hráze přehradní zemní a kamenité</t>
  </si>
  <si>
    <t>t</t>
  </si>
  <si>
    <t>-279344035</t>
  </si>
  <si>
    <t>201604351 - SO 01 - vodní nádrž</t>
  </si>
  <si>
    <t xml:space="preserve">    1 - Zemní práce</t>
  </si>
  <si>
    <t>111103202</t>
  </si>
  <si>
    <t>Kosení ve vegetačním období travního porostu středně hustého</t>
  </si>
  <si>
    <t>ha</t>
  </si>
  <si>
    <t>-591334830</t>
  </si>
  <si>
    <t>111201101</t>
  </si>
  <si>
    <t>Odstranění křovin a stromů průměru kmene do 100 mm i s kořeny z celkové plochy do 1000 m2</t>
  </si>
  <si>
    <t>1938111015</t>
  </si>
  <si>
    <t>121101101</t>
  </si>
  <si>
    <t>Sejmutí ornice s přemístěním na vzdálenost do 50 m</t>
  </si>
  <si>
    <t>1263390835</t>
  </si>
  <si>
    <t>122201102</t>
  </si>
  <si>
    <t>Odkopávky a prokopávky nezapažené v hornině tř. 3 objem do 1000 m3</t>
  </si>
  <si>
    <t>275714369</t>
  </si>
  <si>
    <t>129103101</t>
  </si>
  <si>
    <t>Čištění otevřených koryt vodotečí š dna do 5 m hl do 2,5 m v hornině tř. 1 a 2</t>
  </si>
  <si>
    <t>1928193650</t>
  </si>
  <si>
    <t>6</t>
  </si>
  <si>
    <t>171103202</t>
  </si>
  <si>
    <t>Uložení sypanin z horniny tř. 1 až 4 do hrází nádrží se zhutněním 100 % PS C s příměsí jílu do 50 %</t>
  </si>
  <si>
    <t>374130671</t>
  </si>
  <si>
    <t>7</t>
  </si>
  <si>
    <t>171203111</t>
  </si>
  <si>
    <t>Uložení a hrubé rozhrnutí výkopku bez zhutnění v rovině a ve svahu do 1:5</t>
  </si>
  <si>
    <t>407388995</t>
  </si>
  <si>
    <t>8</t>
  </si>
  <si>
    <t>181301103</t>
  </si>
  <si>
    <t>Rozprostření ornice tl vrstvy do 200 mm pl do 500 m2 v rovině nebo ve svahu do 1:5</t>
  </si>
  <si>
    <t>-1399062903</t>
  </si>
  <si>
    <t>9</t>
  </si>
  <si>
    <t>181411122</t>
  </si>
  <si>
    <t>Založení lučního trávníku výsevem plochy do 1000 m2 ve svahu do 1:2</t>
  </si>
  <si>
    <t>-218151537</t>
  </si>
  <si>
    <t>M</t>
  </si>
  <si>
    <t>005724740</t>
  </si>
  <si>
    <t>osivo směs travní krajinná - svahová</t>
  </si>
  <si>
    <t>kg</t>
  </si>
  <si>
    <t>1408663188</t>
  </si>
  <si>
    <t>11</t>
  </si>
  <si>
    <t>451311521</t>
  </si>
  <si>
    <t>Podklad pro dlažbu z betonu prostého mrazuvzdorného tř. C 25/30 vrstva tl nad 100 do 150 mm</t>
  </si>
  <si>
    <t>-78504611</t>
  </si>
  <si>
    <t>12</t>
  </si>
  <si>
    <t>465513217</t>
  </si>
  <si>
    <t>Oprava dlažeb z lomového kamene na maltu s vyspárováním do 20 m2 tl 250 mm</t>
  </si>
  <si>
    <t>-248621716</t>
  </si>
  <si>
    <t>13</t>
  </si>
  <si>
    <t>465513227</t>
  </si>
  <si>
    <t>Dlažba z lomového kamene na cementovou maltu s vyspárováním tl 250 mm pro hydromeliorace</t>
  </si>
  <si>
    <t>-869424669</t>
  </si>
  <si>
    <t>14</t>
  </si>
  <si>
    <t>998331011</t>
  </si>
  <si>
    <t>Přesun hmot pro nádrže</t>
  </si>
  <si>
    <t>2138674624</t>
  </si>
  <si>
    <t>201604352 - SO 02 - odbahnění</t>
  </si>
  <si>
    <t>122703602</t>
  </si>
  <si>
    <t>Odstranění nánosů při únosnosti dna přes 40 do 60 kPa</t>
  </si>
  <si>
    <t>1112245632</t>
  </si>
  <si>
    <t>162301101</t>
  </si>
  <si>
    <t>Vodorovné přemístění do 500 m výkopku/sypaniny z horniny tř. 1 až 4</t>
  </si>
  <si>
    <t>-1763082042</t>
  </si>
  <si>
    <t>167101102</t>
  </si>
  <si>
    <t>Nakládání výkopku z hornin tř. 1 až 4 přes 100 m3</t>
  </si>
  <si>
    <t>352716589</t>
  </si>
  <si>
    <t>181006114</t>
  </si>
  <si>
    <t>Rozprostření zemin tl vrstvy do 0,3 m schopných zúrodnění v rovině a sklonu do 1:5</t>
  </si>
  <si>
    <t>-279523650</t>
  </si>
  <si>
    <t>182101101</t>
  </si>
  <si>
    <t>Svahování v zářezech v hornině tř. 1 až 4</t>
  </si>
  <si>
    <t>1436729416</t>
  </si>
  <si>
    <t>183408262</t>
  </si>
  <si>
    <t>Orba hluboká na plochách do 1 ha v půdě střední</t>
  </si>
  <si>
    <t>938037773</t>
  </si>
  <si>
    <t>183552513</t>
  </si>
  <si>
    <t>Hnojení vápenatými hnojivy v množství do 2 t/ha ploch do 5 ha sklonu do 5° včetně dodávky hnojiva</t>
  </si>
  <si>
    <t>-4268659</t>
  </si>
  <si>
    <t>20160435V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</si>
  <si>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</si>
  <si>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</si>
  <si>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</si>
  <si>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VRN8 - Přesun stavebních kapacit</t>
  </si>
  <si>
    <t>012203000</t>
  </si>
  <si>
    <t>Geodetické práce při provádění stavby</t>
  </si>
  <si>
    <t>…</t>
  </si>
  <si>
    <t>1024</t>
  </si>
  <si>
    <t>772051258</t>
  </si>
  <si>
    <t>012303000</t>
  </si>
  <si>
    <t>Geodetické práce po výstavbě</t>
  </si>
  <si>
    <t>-1011943538</t>
  </si>
  <si>
    <t>013254000</t>
  </si>
  <si>
    <t>Dokumentace skutečného provedení stavby</t>
  </si>
  <si>
    <t>-237829523</t>
  </si>
  <si>
    <t>030001000</t>
  </si>
  <si>
    <t>Zařízení staveniště</t>
  </si>
  <si>
    <t>1011859192</t>
  </si>
  <si>
    <t>081002000</t>
  </si>
  <si>
    <t>Doprava zaměstnanců</t>
  </si>
  <si>
    <t>-1756365722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</si>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</sst>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[$-405]d\.\ mmmm\ yyyy"/>
  </numFmts>
  <fonts count="9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>
        <color indexed="63"/>
      </right>
      <top style="dotted">
        <color rgb="FF969696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8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72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4" fontId="84" fillId="0" borderId="22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74" fontId="84" fillId="0" borderId="0" xfId="0" applyNumberFormat="1" applyFont="1" applyBorder="1" applyAlignment="1">
      <alignment vertical="center"/>
    </xf>
    <xf numFmtId="4" fontId="84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7" fillId="0" borderId="24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174" fontId="87" fillId="0" borderId="25" xfId="0" applyNumberFormat="1" applyFont="1" applyBorder="1" applyAlignment="1">
      <alignment vertical="center"/>
    </xf>
    <xf numFmtId="4" fontId="87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9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89" fillId="0" borderId="20" xfId="0" applyNumberFormat="1" applyFont="1" applyBorder="1" applyAlignment="1">
      <alignment/>
    </xf>
    <xf numFmtId="174" fontId="89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74" fontId="76" fillId="0" borderId="0" xfId="0" applyNumberFormat="1" applyFont="1" applyBorder="1" applyAlignment="1">
      <alignment/>
    </xf>
    <xf numFmtId="174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3" fillId="0" borderId="33" xfId="0" applyFont="1" applyBorder="1" applyAlignment="1">
      <alignment horizontal="left" vertical="center"/>
    </xf>
    <xf numFmtId="174" fontId="73" fillId="0" borderId="0" xfId="0" applyNumberFormat="1" applyFont="1" applyBorder="1" applyAlignment="1">
      <alignment vertical="center"/>
    </xf>
    <xf numFmtId="174" fontId="73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3" fillId="0" borderId="25" xfId="0" applyFont="1" applyBorder="1" applyAlignment="1">
      <alignment horizontal="center" vertical="center"/>
    </xf>
    <xf numFmtId="174" fontId="73" fillId="0" borderId="25" xfId="0" applyNumberFormat="1" applyFont="1" applyBorder="1" applyAlignment="1">
      <alignment vertical="center"/>
    </xf>
    <xf numFmtId="174" fontId="73" fillId="0" borderId="26" xfId="0" applyNumberFormat="1" applyFont="1" applyBorder="1" applyAlignment="1">
      <alignment vertical="center"/>
    </xf>
    <xf numFmtId="0" fontId="90" fillId="0" borderId="33" xfId="0" applyFont="1" applyBorder="1" applyAlignment="1" applyProtection="1">
      <alignment horizontal="center" vertical="center"/>
      <protection locked="0"/>
    </xf>
    <xf numFmtId="49" fontId="90" fillId="0" borderId="33" xfId="0" applyNumberFormat="1" applyFont="1" applyBorder="1" applyAlignment="1" applyProtection="1">
      <alignment horizontal="left" vertical="center" wrapText="1"/>
      <protection locked="0"/>
    </xf>
    <xf numFmtId="0" fontId="90" fillId="0" borderId="33" xfId="0" applyFont="1" applyBorder="1" applyAlignment="1" applyProtection="1">
      <alignment horizontal="center" vertical="center" wrapText="1"/>
      <protection locked="0"/>
    </xf>
    <xf numFmtId="175" fontId="90" fillId="0" borderId="33" xfId="0" applyNumberFormat="1" applyFont="1" applyBorder="1" applyAlignment="1" applyProtection="1">
      <alignment vertical="center"/>
      <protection locked="0"/>
    </xf>
    <xf numFmtId="0" fontId="91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3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78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83" fillId="0" borderId="0" xfId="0" applyNumberFormat="1" applyFont="1" applyBorder="1" applyAlignment="1">
      <alignment horizontal="right" vertical="center"/>
    </xf>
    <xf numFmtId="4" fontId="8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83" fillId="35" borderId="0" xfId="0" applyNumberFormat="1" applyFont="1" applyFill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172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93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83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4" fillId="0" borderId="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4" fontId="73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0" fillId="0" borderId="33" xfId="0" applyFont="1" applyBorder="1" applyAlignment="1" applyProtection="1">
      <alignment horizontal="left" vertical="center" wrapText="1"/>
      <protection locked="0"/>
    </xf>
    <xf numFmtId="0" fontId="90" fillId="0" borderId="33" xfId="0" applyFont="1" applyBorder="1" applyAlignment="1" applyProtection="1">
      <alignment vertical="center"/>
      <protection locked="0"/>
    </xf>
    <xf numFmtId="4" fontId="90" fillId="0" borderId="30" xfId="0" applyNumberFormat="1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/>
    </xf>
    <xf numFmtId="4" fontId="90" fillId="0" borderId="33" xfId="0" applyNumberFormat="1" applyFont="1" applyBorder="1" applyAlignment="1" applyProtection="1">
      <alignment vertical="center"/>
      <protection locked="0"/>
    </xf>
    <xf numFmtId="4" fontId="0" fillId="0" borderId="30" xfId="0" applyNumberFormat="1" applyFont="1" applyBorder="1" applyAlignment="1" applyProtection="1">
      <alignment vertical="center"/>
      <protection locked="0"/>
    </xf>
    <xf numFmtId="2" fontId="0" fillId="0" borderId="33" xfId="0" applyNumberFormat="1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2E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C6B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BE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F8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F2EC.tmp" descr="C:\KROSplusData\System\Temp\rad0F2E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C6BD.tmp" descr="C:\KROSplusData\System\Temp\radAC6B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B5BEA.tmp" descr="C:\KROSplusData\System\Temp\radB5BE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52F86.tmp" descr="C:\KROSplusData\System\Temp\rad52F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8"/>
  <sheetViews>
    <sheetView tabSelected="1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49" t="s">
        <v>0</v>
      </c>
      <c r="B1" s="150"/>
      <c r="C1" s="150"/>
      <c r="D1" s="151" t="s">
        <v>1</v>
      </c>
      <c r="E1" s="150"/>
      <c r="F1" s="150"/>
      <c r="G1" s="150"/>
      <c r="H1" s="150"/>
      <c r="I1" s="150"/>
      <c r="J1" s="150"/>
      <c r="K1" s="152" t="s">
        <v>252</v>
      </c>
      <c r="L1" s="152"/>
      <c r="M1" s="152"/>
      <c r="N1" s="152"/>
      <c r="O1" s="152"/>
      <c r="P1" s="152"/>
      <c r="Q1" s="152"/>
      <c r="R1" s="152"/>
      <c r="S1" s="152"/>
      <c r="T1" s="150"/>
      <c r="U1" s="150"/>
      <c r="V1" s="150"/>
      <c r="W1" s="152" t="s">
        <v>253</v>
      </c>
      <c r="X1" s="152"/>
      <c r="Y1" s="152"/>
      <c r="Z1" s="152"/>
      <c r="AA1" s="152"/>
      <c r="AB1" s="152"/>
      <c r="AC1" s="152"/>
      <c r="AD1" s="152"/>
      <c r="AE1" s="152"/>
      <c r="AF1" s="152"/>
      <c r="AG1" s="150"/>
      <c r="AH1" s="15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8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R2" s="154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80" t="s">
        <v>10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9"/>
      <c r="AS4" s="20" t="s">
        <v>11</v>
      </c>
      <c r="BS4" s="13" t="s">
        <v>12</v>
      </c>
    </row>
    <row r="5" spans="2:71" ht="14.25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86" t="s">
        <v>14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"/>
      <c r="AQ5" s="19"/>
      <c r="BS5" s="13" t="s">
        <v>7</v>
      </c>
    </row>
    <row r="6" spans="2:71" ht="36.75" customHeight="1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87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"/>
      <c r="AQ6" s="19"/>
      <c r="BS6" s="13" t="s">
        <v>17</v>
      </c>
    </row>
    <row r="7" spans="2:71" ht="14.25" customHeight="1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20</v>
      </c>
      <c r="AL7" s="18"/>
      <c r="AM7" s="18"/>
      <c r="AN7" s="22" t="s">
        <v>3</v>
      </c>
      <c r="AO7" s="18"/>
      <c r="AP7" s="18"/>
      <c r="AQ7" s="19"/>
      <c r="BS7" s="13" t="s">
        <v>21</v>
      </c>
    </row>
    <row r="8" spans="2:71" ht="14.25" customHeight="1">
      <c r="B8" s="17"/>
      <c r="C8" s="18"/>
      <c r="D8" s="24" t="s">
        <v>22</v>
      </c>
      <c r="E8" s="18"/>
      <c r="F8" s="18"/>
      <c r="G8" s="18"/>
      <c r="H8" s="18"/>
      <c r="I8" s="18"/>
      <c r="J8" s="18"/>
      <c r="K8" s="22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24</v>
      </c>
      <c r="AL8" s="18"/>
      <c r="AM8" s="18"/>
      <c r="AN8" s="22" t="s">
        <v>25</v>
      </c>
      <c r="AO8" s="18"/>
      <c r="AP8" s="18"/>
      <c r="AQ8" s="19"/>
      <c r="BS8" s="13" t="s">
        <v>26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27</v>
      </c>
    </row>
    <row r="10" spans="2:71" ht="14.25" customHeight="1">
      <c r="B10" s="17"/>
      <c r="C10" s="18"/>
      <c r="D10" s="24" t="s">
        <v>28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29</v>
      </c>
      <c r="AL10" s="18"/>
      <c r="AM10" s="18"/>
      <c r="AN10" s="22" t="s">
        <v>3</v>
      </c>
      <c r="AO10" s="18"/>
      <c r="AP10" s="18"/>
      <c r="AQ10" s="19"/>
      <c r="BS10" s="13" t="s">
        <v>17</v>
      </c>
    </row>
    <row r="11" spans="2:71" ht="18" customHeight="1">
      <c r="B11" s="17"/>
      <c r="C11" s="18"/>
      <c r="D11" s="18"/>
      <c r="E11" s="22" t="s"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31</v>
      </c>
      <c r="AL11" s="18"/>
      <c r="AM11" s="18"/>
      <c r="AN11" s="22" t="s">
        <v>3</v>
      </c>
      <c r="AO11" s="18"/>
      <c r="AP11" s="18"/>
      <c r="AQ11" s="19"/>
      <c r="BS11" s="13" t="s">
        <v>17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17</v>
      </c>
    </row>
    <row r="13" spans="2:71" ht="14.25" customHeight="1">
      <c r="B13" s="17"/>
      <c r="C13" s="18"/>
      <c r="D13" s="24" t="s">
        <v>32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29</v>
      </c>
      <c r="AL13" s="18"/>
      <c r="AM13" s="18"/>
      <c r="AN13" s="22" t="s">
        <v>3</v>
      </c>
      <c r="AO13" s="18"/>
      <c r="AP13" s="18"/>
      <c r="AQ13" s="19"/>
      <c r="BS13" s="13" t="s">
        <v>17</v>
      </c>
    </row>
    <row r="14" spans="2:71" ht="15">
      <c r="B14" s="17"/>
      <c r="C14" s="18"/>
      <c r="D14" s="18"/>
      <c r="E14" s="22" t="s">
        <v>30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31</v>
      </c>
      <c r="AL14" s="18"/>
      <c r="AM14" s="18"/>
      <c r="AN14" s="22" t="s">
        <v>3</v>
      </c>
      <c r="AO14" s="18"/>
      <c r="AP14" s="18"/>
      <c r="AQ14" s="19"/>
      <c r="BS14" s="13" t="s">
        <v>17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33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29</v>
      </c>
      <c r="AL16" s="18"/>
      <c r="AM16" s="18"/>
      <c r="AN16" s="22" t="s">
        <v>34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/>
      <c r="E17" s="22" t="s">
        <v>35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31</v>
      </c>
      <c r="AL17" s="18"/>
      <c r="AM17" s="18"/>
      <c r="AN17" s="22" t="s">
        <v>3</v>
      </c>
      <c r="AO17" s="18"/>
      <c r="AP17" s="18"/>
      <c r="AQ17" s="19"/>
      <c r="BS17" s="13" t="s">
        <v>36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37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29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/>
      <c r="E20" s="22" t="s">
        <v>30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31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105.75" customHeight="1">
      <c r="B23" s="17"/>
      <c r="C23" s="18"/>
      <c r="D23" s="18"/>
      <c r="E23" s="188" t="s">
        <v>39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"/>
      <c r="AP23" s="18"/>
      <c r="AQ23" s="19"/>
    </row>
    <row r="24" spans="2:43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7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25" customHeight="1">
      <c r="B26" s="17"/>
      <c r="C26" s="18"/>
      <c r="D26" s="26" t="s">
        <v>40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1">
        <f>ROUND(AG79,2)</f>
        <v>0</v>
      </c>
      <c r="AL26" s="182"/>
      <c r="AM26" s="182"/>
      <c r="AN26" s="182"/>
      <c r="AO26" s="182"/>
      <c r="AP26" s="18"/>
      <c r="AQ26" s="19"/>
    </row>
    <row r="27" spans="2:43" ht="14.25" customHeight="1">
      <c r="B27" s="17"/>
      <c r="C27" s="18"/>
      <c r="D27" s="26" t="s">
        <v>41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1">
        <f>ROUND(AG85,2)</f>
        <v>0</v>
      </c>
      <c r="AL27" s="182"/>
      <c r="AM27" s="182"/>
      <c r="AN27" s="182"/>
      <c r="AO27" s="182"/>
      <c r="AP27" s="18"/>
      <c r="AQ27" s="19"/>
    </row>
    <row r="28" spans="2:43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5" customHeight="1">
      <c r="B29" s="27"/>
      <c r="C29" s="28"/>
      <c r="D29" s="30" t="s">
        <v>42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3">
        <f>ROUND(AK26+AK27,2)</f>
        <v>0</v>
      </c>
      <c r="AL29" s="184"/>
      <c r="AM29" s="184"/>
      <c r="AN29" s="184"/>
      <c r="AO29" s="184"/>
      <c r="AP29" s="28"/>
      <c r="AQ29" s="29"/>
    </row>
    <row r="30" spans="2:43" s="1" customFormat="1" ht="6.7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25" customHeight="1">
      <c r="B31" s="32"/>
      <c r="C31" s="33"/>
      <c r="D31" s="34" t="s">
        <v>43</v>
      </c>
      <c r="E31" s="33"/>
      <c r="F31" s="34" t="s">
        <v>44</v>
      </c>
      <c r="G31" s="33"/>
      <c r="H31" s="33"/>
      <c r="I31" s="33"/>
      <c r="J31" s="33"/>
      <c r="K31" s="33"/>
      <c r="L31" s="173">
        <v>0.21</v>
      </c>
      <c r="M31" s="174"/>
      <c r="N31" s="174"/>
      <c r="O31" s="174"/>
      <c r="P31" s="33"/>
      <c r="Q31" s="33"/>
      <c r="R31" s="33"/>
      <c r="S31" s="33"/>
      <c r="T31" s="36" t="s">
        <v>45</v>
      </c>
      <c r="U31" s="33"/>
      <c r="V31" s="33"/>
      <c r="W31" s="175">
        <f>ROUND(AZ79+SUM(CD86:CD86),2)</f>
        <v>0</v>
      </c>
      <c r="X31" s="174"/>
      <c r="Y31" s="174"/>
      <c r="Z31" s="174"/>
      <c r="AA31" s="174"/>
      <c r="AB31" s="174"/>
      <c r="AC31" s="174"/>
      <c r="AD31" s="174"/>
      <c r="AE31" s="174"/>
      <c r="AF31" s="33"/>
      <c r="AG31" s="33"/>
      <c r="AH31" s="33"/>
      <c r="AI31" s="33"/>
      <c r="AJ31" s="33"/>
      <c r="AK31" s="175">
        <f>ROUND(AV79+SUM(BY86:BY86),2)</f>
        <v>0</v>
      </c>
      <c r="AL31" s="174"/>
      <c r="AM31" s="174"/>
      <c r="AN31" s="174"/>
      <c r="AO31" s="174"/>
      <c r="AP31" s="33"/>
      <c r="AQ31" s="37"/>
    </row>
    <row r="32" spans="2:43" s="2" customFormat="1" ht="14.25" customHeight="1">
      <c r="B32" s="32"/>
      <c r="C32" s="33"/>
      <c r="D32" s="33"/>
      <c r="E32" s="33"/>
      <c r="F32" s="34" t="s">
        <v>46</v>
      </c>
      <c r="G32" s="33"/>
      <c r="H32" s="33"/>
      <c r="I32" s="33"/>
      <c r="J32" s="33"/>
      <c r="K32" s="33"/>
      <c r="L32" s="173">
        <v>0.15</v>
      </c>
      <c r="M32" s="174"/>
      <c r="N32" s="174"/>
      <c r="O32" s="174"/>
      <c r="P32" s="33"/>
      <c r="Q32" s="33"/>
      <c r="R32" s="33"/>
      <c r="S32" s="33"/>
      <c r="T32" s="36" t="s">
        <v>45</v>
      </c>
      <c r="U32" s="33"/>
      <c r="V32" s="33"/>
      <c r="W32" s="175">
        <f>ROUND(BA79+SUM(CE86:CE86),2)</f>
        <v>0</v>
      </c>
      <c r="X32" s="174"/>
      <c r="Y32" s="174"/>
      <c r="Z32" s="174"/>
      <c r="AA32" s="174"/>
      <c r="AB32" s="174"/>
      <c r="AC32" s="174"/>
      <c r="AD32" s="174"/>
      <c r="AE32" s="174"/>
      <c r="AF32" s="33"/>
      <c r="AG32" s="33"/>
      <c r="AH32" s="33"/>
      <c r="AI32" s="33"/>
      <c r="AJ32" s="33"/>
      <c r="AK32" s="175">
        <f>ROUND(AW79+SUM(BZ86:BZ86),2)</f>
        <v>0</v>
      </c>
      <c r="AL32" s="174"/>
      <c r="AM32" s="174"/>
      <c r="AN32" s="174"/>
      <c r="AO32" s="174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47</v>
      </c>
      <c r="G33" s="33"/>
      <c r="H33" s="33"/>
      <c r="I33" s="33"/>
      <c r="J33" s="33"/>
      <c r="K33" s="33"/>
      <c r="L33" s="173">
        <v>0.21</v>
      </c>
      <c r="M33" s="174"/>
      <c r="N33" s="174"/>
      <c r="O33" s="174"/>
      <c r="P33" s="33"/>
      <c r="Q33" s="33"/>
      <c r="R33" s="33"/>
      <c r="S33" s="33"/>
      <c r="T33" s="36" t="s">
        <v>45</v>
      </c>
      <c r="U33" s="33"/>
      <c r="V33" s="33"/>
      <c r="W33" s="175">
        <f>ROUND(BB79+SUM(CF86:CF86),2)</f>
        <v>0</v>
      </c>
      <c r="X33" s="174"/>
      <c r="Y33" s="174"/>
      <c r="Z33" s="174"/>
      <c r="AA33" s="174"/>
      <c r="AB33" s="174"/>
      <c r="AC33" s="174"/>
      <c r="AD33" s="174"/>
      <c r="AE33" s="174"/>
      <c r="AF33" s="33"/>
      <c r="AG33" s="33"/>
      <c r="AH33" s="33"/>
      <c r="AI33" s="33"/>
      <c r="AJ33" s="33"/>
      <c r="AK33" s="175">
        <v>0</v>
      </c>
      <c r="AL33" s="174"/>
      <c r="AM33" s="174"/>
      <c r="AN33" s="174"/>
      <c r="AO33" s="174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48</v>
      </c>
      <c r="G34" s="33"/>
      <c r="H34" s="33"/>
      <c r="I34" s="33"/>
      <c r="J34" s="33"/>
      <c r="K34" s="33"/>
      <c r="L34" s="173">
        <v>0.15</v>
      </c>
      <c r="M34" s="174"/>
      <c r="N34" s="174"/>
      <c r="O34" s="174"/>
      <c r="P34" s="33"/>
      <c r="Q34" s="33"/>
      <c r="R34" s="33"/>
      <c r="S34" s="33"/>
      <c r="T34" s="36" t="s">
        <v>45</v>
      </c>
      <c r="U34" s="33"/>
      <c r="V34" s="33"/>
      <c r="W34" s="175">
        <f>ROUND(BC79+SUM(CG86:CG86),2)</f>
        <v>0</v>
      </c>
      <c r="X34" s="174"/>
      <c r="Y34" s="174"/>
      <c r="Z34" s="174"/>
      <c r="AA34" s="174"/>
      <c r="AB34" s="174"/>
      <c r="AC34" s="174"/>
      <c r="AD34" s="174"/>
      <c r="AE34" s="174"/>
      <c r="AF34" s="33"/>
      <c r="AG34" s="33"/>
      <c r="AH34" s="33"/>
      <c r="AI34" s="33"/>
      <c r="AJ34" s="33"/>
      <c r="AK34" s="175">
        <v>0</v>
      </c>
      <c r="AL34" s="174"/>
      <c r="AM34" s="174"/>
      <c r="AN34" s="174"/>
      <c r="AO34" s="174"/>
      <c r="AP34" s="33"/>
      <c r="AQ34" s="37"/>
    </row>
    <row r="35" spans="2:43" s="2" customFormat="1" ht="14.25" customHeight="1" hidden="1">
      <c r="B35" s="32"/>
      <c r="C35" s="33"/>
      <c r="D35" s="33"/>
      <c r="E35" s="33"/>
      <c r="F35" s="34" t="s">
        <v>49</v>
      </c>
      <c r="G35" s="33"/>
      <c r="H35" s="33"/>
      <c r="I35" s="33"/>
      <c r="J35" s="33"/>
      <c r="K35" s="33"/>
      <c r="L35" s="173">
        <v>0</v>
      </c>
      <c r="M35" s="174"/>
      <c r="N35" s="174"/>
      <c r="O35" s="174"/>
      <c r="P35" s="33"/>
      <c r="Q35" s="33"/>
      <c r="R35" s="33"/>
      <c r="S35" s="33"/>
      <c r="T35" s="36" t="s">
        <v>45</v>
      </c>
      <c r="U35" s="33"/>
      <c r="V35" s="33"/>
      <c r="W35" s="175">
        <f>ROUND(BD79+SUM(CH86:CH86),2)</f>
        <v>0</v>
      </c>
      <c r="X35" s="174"/>
      <c r="Y35" s="174"/>
      <c r="Z35" s="174"/>
      <c r="AA35" s="174"/>
      <c r="AB35" s="174"/>
      <c r="AC35" s="174"/>
      <c r="AD35" s="174"/>
      <c r="AE35" s="174"/>
      <c r="AF35" s="33"/>
      <c r="AG35" s="33"/>
      <c r="AH35" s="33"/>
      <c r="AI35" s="33"/>
      <c r="AJ35" s="33"/>
      <c r="AK35" s="175">
        <v>0</v>
      </c>
      <c r="AL35" s="174"/>
      <c r="AM35" s="174"/>
      <c r="AN35" s="174"/>
      <c r="AO35" s="174"/>
      <c r="AP35" s="33"/>
      <c r="AQ35" s="37"/>
    </row>
    <row r="36" spans="2:43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5" customHeight="1">
      <c r="B37" s="27"/>
      <c r="C37" s="38"/>
      <c r="D37" s="39" t="s">
        <v>50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51</v>
      </c>
      <c r="U37" s="40"/>
      <c r="V37" s="40"/>
      <c r="W37" s="40"/>
      <c r="X37" s="176" t="s">
        <v>52</v>
      </c>
      <c r="Y37" s="177"/>
      <c r="Z37" s="177"/>
      <c r="AA37" s="177"/>
      <c r="AB37" s="177"/>
      <c r="AC37" s="40"/>
      <c r="AD37" s="40"/>
      <c r="AE37" s="40"/>
      <c r="AF37" s="40"/>
      <c r="AG37" s="40"/>
      <c r="AH37" s="40"/>
      <c r="AI37" s="40"/>
      <c r="AJ37" s="40"/>
      <c r="AK37" s="178">
        <f>SUM(AK29:AK35)</f>
        <v>0</v>
      </c>
      <c r="AL37" s="177"/>
      <c r="AM37" s="177"/>
      <c r="AN37" s="177"/>
      <c r="AO37" s="179"/>
      <c r="AP37" s="38"/>
      <c r="AQ37" s="29"/>
    </row>
    <row r="38" spans="2:43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s="1" customFormat="1" ht="15">
      <c r="B41" s="27"/>
      <c r="C41" s="28"/>
      <c r="D41" s="42" t="s">
        <v>53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28"/>
      <c r="AB41" s="28"/>
      <c r="AC41" s="42" t="s">
        <v>54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4"/>
      <c r="AP41" s="28"/>
      <c r="AQ41" s="29"/>
    </row>
    <row r="42" spans="2:43" ht="13.5">
      <c r="B42" s="17"/>
      <c r="C42" s="18"/>
      <c r="D42" s="4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46"/>
      <c r="AA42" s="18"/>
      <c r="AB42" s="18"/>
      <c r="AC42" s="45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46"/>
      <c r="AP42" s="18"/>
      <c r="AQ42" s="19"/>
    </row>
    <row r="43" spans="2:43" ht="13.5">
      <c r="B43" s="17"/>
      <c r="C43" s="18"/>
      <c r="D43" s="4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46"/>
      <c r="AA43" s="18"/>
      <c r="AB43" s="18"/>
      <c r="AC43" s="45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6"/>
      <c r="AP43" s="18"/>
      <c r="AQ43" s="19"/>
    </row>
    <row r="44" spans="2:43" ht="13.5">
      <c r="B44" s="17"/>
      <c r="C44" s="18"/>
      <c r="D44" s="45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46"/>
      <c r="AA44" s="18"/>
      <c r="AB44" s="18"/>
      <c r="AC44" s="45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6"/>
      <c r="AP44" s="18"/>
      <c r="AQ44" s="19"/>
    </row>
    <row r="45" spans="2:43" ht="13.5">
      <c r="B45" s="17"/>
      <c r="C45" s="18"/>
      <c r="D45" s="4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46"/>
      <c r="AA45" s="18"/>
      <c r="AB45" s="18"/>
      <c r="AC45" s="45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6"/>
      <c r="AP45" s="18"/>
      <c r="AQ45" s="19"/>
    </row>
    <row r="46" spans="2:43" ht="13.5">
      <c r="B46" s="17"/>
      <c r="C46" s="18"/>
      <c r="D46" s="45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46"/>
      <c r="AA46" s="18"/>
      <c r="AB46" s="18"/>
      <c r="AC46" s="45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46"/>
      <c r="AP46" s="18"/>
      <c r="AQ46" s="19"/>
    </row>
    <row r="47" spans="2:43" ht="13.5">
      <c r="B47" s="17"/>
      <c r="C47" s="18"/>
      <c r="D47" s="45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46"/>
      <c r="AA47" s="18"/>
      <c r="AB47" s="18"/>
      <c r="AC47" s="45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46"/>
      <c r="AP47" s="18"/>
      <c r="AQ47" s="19"/>
    </row>
    <row r="48" spans="2:43" ht="13.5">
      <c r="B48" s="17"/>
      <c r="C48" s="18"/>
      <c r="D48" s="45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46"/>
      <c r="AA48" s="18"/>
      <c r="AB48" s="18"/>
      <c r="AC48" s="45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46"/>
      <c r="AP48" s="18"/>
      <c r="AQ48" s="19"/>
    </row>
    <row r="49" spans="2:43" ht="13.5">
      <c r="B49" s="17"/>
      <c r="C49" s="18"/>
      <c r="D49" s="4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/>
      <c r="AA49" s="18"/>
      <c r="AB49" s="18"/>
      <c r="AC49" s="45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46"/>
      <c r="AP49" s="18"/>
      <c r="AQ49" s="19"/>
    </row>
    <row r="50" spans="2:43" s="1" customFormat="1" ht="15">
      <c r="B50" s="27"/>
      <c r="C50" s="28"/>
      <c r="D50" s="47" t="s">
        <v>55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 t="s">
        <v>56</v>
      </c>
      <c r="S50" s="48"/>
      <c r="T50" s="48"/>
      <c r="U50" s="48"/>
      <c r="V50" s="48"/>
      <c r="W50" s="48"/>
      <c r="X50" s="48"/>
      <c r="Y50" s="48"/>
      <c r="Z50" s="50"/>
      <c r="AA50" s="28"/>
      <c r="AB50" s="28"/>
      <c r="AC50" s="47" t="s">
        <v>55</v>
      </c>
      <c r="AD50" s="48"/>
      <c r="AE50" s="48"/>
      <c r="AF50" s="48"/>
      <c r="AG50" s="48"/>
      <c r="AH50" s="48"/>
      <c r="AI50" s="48"/>
      <c r="AJ50" s="48"/>
      <c r="AK50" s="48"/>
      <c r="AL50" s="48"/>
      <c r="AM50" s="49" t="s">
        <v>56</v>
      </c>
      <c r="AN50" s="48"/>
      <c r="AO50" s="50"/>
      <c r="AP50" s="28"/>
      <c r="AQ50" s="29"/>
    </row>
    <row r="51" spans="2:43" ht="13.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9"/>
    </row>
    <row r="52" spans="2:43" s="1" customFormat="1" ht="15">
      <c r="B52" s="27"/>
      <c r="C52" s="28"/>
      <c r="D52" s="42" t="s">
        <v>57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4"/>
      <c r="AA52" s="28"/>
      <c r="AB52" s="28"/>
      <c r="AC52" s="42" t="s">
        <v>58</v>
      </c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4"/>
      <c r="AP52" s="28"/>
      <c r="AQ52" s="2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ht="13.5">
      <c r="B58" s="17"/>
      <c r="C58" s="18"/>
      <c r="D58" s="4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46"/>
      <c r="AA58" s="18"/>
      <c r="AB58" s="18"/>
      <c r="AC58" s="45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46"/>
      <c r="AP58" s="18"/>
      <c r="AQ58" s="19"/>
    </row>
    <row r="59" spans="2:43" ht="13.5">
      <c r="B59" s="17"/>
      <c r="C59" s="18"/>
      <c r="D59" s="45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46"/>
      <c r="AA59" s="18"/>
      <c r="AB59" s="18"/>
      <c r="AC59" s="45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46"/>
      <c r="AP59" s="18"/>
      <c r="AQ59" s="19"/>
    </row>
    <row r="60" spans="2:43" ht="13.5">
      <c r="B60" s="17"/>
      <c r="C60" s="18"/>
      <c r="D60" s="4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/>
      <c r="AA60" s="18"/>
      <c r="AB60" s="18"/>
      <c r="AC60" s="4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6"/>
      <c r="AP60" s="18"/>
      <c r="AQ60" s="19"/>
    </row>
    <row r="61" spans="2:43" s="1" customFormat="1" ht="15">
      <c r="B61" s="27"/>
      <c r="C61" s="28"/>
      <c r="D61" s="47" t="s">
        <v>55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9" t="s">
        <v>56</v>
      </c>
      <c r="S61" s="48"/>
      <c r="T61" s="48"/>
      <c r="U61" s="48"/>
      <c r="V61" s="48"/>
      <c r="W61" s="48"/>
      <c r="X61" s="48"/>
      <c r="Y61" s="48"/>
      <c r="Z61" s="50"/>
      <c r="AA61" s="28"/>
      <c r="AB61" s="28"/>
      <c r="AC61" s="47" t="s">
        <v>55</v>
      </c>
      <c r="AD61" s="48"/>
      <c r="AE61" s="48"/>
      <c r="AF61" s="48"/>
      <c r="AG61" s="48"/>
      <c r="AH61" s="48"/>
      <c r="AI61" s="48"/>
      <c r="AJ61" s="48"/>
      <c r="AK61" s="48"/>
      <c r="AL61" s="48"/>
      <c r="AM61" s="49" t="s">
        <v>56</v>
      </c>
      <c r="AN61" s="48"/>
      <c r="AO61" s="50"/>
      <c r="AP61" s="28"/>
      <c r="AQ61" s="29"/>
    </row>
    <row r="62" spans="2:43" s="1" customFormat="1" ht="6.75" customHeight="1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9"/>
    </row>
    <row r="63" spans="2:43" s="1" customFormat="1" ht="6.7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/>
    </row>
    <row r="67" spans="2:43" s="1" customFormat="1" ht="6.75" customHeigh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6"/>
    </row>
    <row r="68" spans="2:43" s="1" customFormat="1" ht="36.75" customHeight="1">
      <c r="B68" s="27"/>
      <c r="C68" s="180" t="s">
        <v>59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29"/>
    </row>
    <row r="69" spans="2:43" s="3" customFormat="1" ht="14.25" customHeight="1">
      <c r="B69" s="57"/>
      <c r="C69" s="24" t="s">
        <v>13</v>
      </c>
      <c r="D69" s="58"/>
      <c r="E69" s="58"/>
      <c r="F69" s="58"/>
      <c r="G69" s="58"/>
      <c r="H69" s="58"/>
      <c r="I69" s="58"/>
      <c r="J69" s="58"/>
      <c r="K69" s="58"/>
      <c r="L69" s="58" t="str">
        <f>K5</f>
        <v>20160435</v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9"/>
    </row>
    <row r="70" spans="2:43" s="4" customFormat="1" ht="36.75" customHeight="1">
      <c r="B70" s="60"/>
      <c r="C70" s="61" t="s">
        <v>15</v>
      </c>
      <c r="D70" s="62"/>
      <c r="E70" s="62"/>
      <c r="F70" s="62"/>
      <c r="G70" s="62"/>
      <c r="H70" s="62"/>
      <c r="I70" s="62"/>
      <c r="J70" s="62"/>
      <c r="K70" s="62"/>
      <c r="L70" s="163" t="str">
        <f>K6</f>
        <v>Vodní nádrž na p.č.5103/4 k.ú.Dešná u Dačic</v>
      </c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62"/>
      <c r="AQ70" s="63"/>
    </row>
    <row r="71" spans="2:43" s="1" customFormat="1" ht="6.7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9"/>
    </row>
    <row r="72" spans="2:43" s="1" customFormat="1" ht="15">
      <c r="B72" s="27"/>
      <c r="C72" s="24" t="s">
        <v>22</v>
      </c>
      <c r="D72" s="28"/>
      <c r="E72" s="28"/>
      <c r="F72" s="28"/>
      <c r="G72" s="28"/>
      <c r="H72" s="28"/>
      <c r="I72" s="28"/>
      <c r="J72" s="28"/>
      <c r="K72" s="28"/>
      <c r="L72" s="64" t="str">
        <f>IF(K8="","",K8)</f>
        <v>Dešná u Dačic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4" t="s">
        <v>24</v>
      </c>
      <c r="AJ72" s="28"/>
      <c r="AK72" s="28"/>
      <c r="AL72" s="28"/>
      <c r="AM72" s="65" t="str">
        <f>IF(AN8="","",AN8)</f>
        <v>23.4.2016</v>
      </c>
      <c r="AN72" s="28"/>
      <c r="AO72" s="28"/>
      <c r="AP72" s="28"/>
      <c r="AQ72" s="29"/>
    </row>
    <row r="73" spans="2:43" s="1" customFormat="1" ht="6.75" customHeight="1"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9"/>
    </row>
    <row r="74" spans="2:56" s="1" customFormat="1" ht="15">
      <c r="B74" s="27"/>
      <c r="C74" s="24" t="s">
        <v>28</v>
      </c>
      <c r="D74" s="28"/>
      <c r="E74" s="28"/>
      <c r="F74" s="28"/>
      <c r="G74" s="28"/>
      <c r="H74" s="28"/>
      <c r="I74" s="28"/>
      <c r="J74" s="28"/>
      <c r="K74" s="28"/>
      <c r="L74" s="58" t="str">
        <f>IF(E11="","",E11)</f>
        <v> 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4" t="s">
        <v>33</v>
      </c>
      <c r="AJ74" s="28"/>
      <c r="AK74" s="28"/>
      <c r="AL74" s="28"/>
      <c r="AM74" s="165" t="str">
        <f>IF(E17="","",E17)</f>
        <v>Ing. Zděněk Hejtman</v>
      </c>
      <c r="AN74" s="158"/>
      <c r="AO74" s="158"/>
      <c r="AP74" s="158"/>
      <c r="AQ74" s="29"/>
      <c r="AS74" s="166" t="s">
        <v>60</v>
      </c>
      <c r="AT74" s="167"/>
      <c r="AU74" s="43"/>
      <c r="AV74" s="43"/>
      <c r="AW74" s="43"/>
      <c r="AX74" s="43"/>
      <c r="AY74" s="43"/>
      <c r="AZ74" s="43"/>
      <c r="BA74" s="43"/>
      <c r="BB74" s="43"/>
      <c r="BC74" s="43"/>
      <c r="BD74" s="44"/>
    </row>
    <row r="75" spans="2:56" s="1" customFormat="1" ht="15">
      <c r="B75" s="27"/>
      <c r="C75" s="24" t="s">
        <v>32</v>
      </c>
      <c r="D75" s="28"/>
      <c r="E75" s="28"/>
      <c r="F75" s="28"/>
      <c r="G75" s="28"/>
      <c r="H75" s="28"/>
      <c r="I75" s="28"/>
      <c r="J75" s="28"/>
      <c r="K75" s="28"/>
      <c r="L75" s="58" t="str">
        <f>IF(E14="","",E14)</f>
        <v> 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4" t="s">
        <v>37</v>
      </c>
      <c r="AJ75" s="28"/>
      <c r="AK75" s="28"/>
      <c r="AL75" s="28"/>
      <c r="AM75" s="165" t="str">
        <f>IF(E20="","",E20)</f>
        <v> </v>
      </c>
      <c r="AN75" s="158"/>
      <c r="AO75" s="158"/>
      <c r="AP75" s="158"/>
      <c r="AQ75" s="29"/>
      <c r="AS75" s="168"/>
      <c r="AT75" s="158"/>
      <c r="AU75" s="28"/>
      <c r="AV75" s="28"/>
      <c r="AW75" s="28"/>
      <c r="AX75" s="28"/>
      <c r="AY75" s="28"/>
      <c r="AZ75" s="28"/>
      <c r="BA75" s="28"/>
      <c r="BB75" s="28"/>
      <c r="BC75" s="28"/>
      <c r="BD75" s="66"/>
    </row>
    <row r="76" spans="2:56" s="1" customFormat="1" ht="10.5" customHeight="1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9"/>
      <c r="AS76" s="168"/>
      <c r="AT76" s="158"/>
      <c r="AU76" s="28"/>
      <c r="AV76" s="28"/>
      <c r="AW76" s="28"/>
      <c r="AX76" s="28"/>
      <c r="AY76" s="28"/>
      <c r="AZ76" s="28"/>
      <c r="BA76" s="28"/>
      <c r="BB76" s="28"/>
      <c r="BC76" s="28"/>
      <c r="BD76" s="66"/>
    </row>
    <row r="77" spans="2:56" s="1" customFormat="1" ht="29.25" customHeight="1">
      <c r="B77" s="27"/>
      <c r="C77" s="169" t="s">
        <v>61</v>
      </c>
      <c r="D77" s="170"/>
      <c r="E77" s="170"/>
      <c r="F77" s="170"/>
      <c r="G77" s="170"/>
      <c r="H77" s="67"/>
      <c r="I77" s="171" t="s">
        <v>62</v>
      </c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1" t="s">
        <v>63</v>
      </c>
      <c r="AH77" s="170"/>
      <c r="AI77" s="170"/>
      <c r="AJ77" s="170"/>
      <c r="AK77" s="170"/>
      <c r="AL77" s="170"/>
      <c r="AM77" s="170"/>
      <c r="AN77" s="171" t="s">
        <v>64</v>
      </c>
      <c r="AO77" s="170"/>
      <c r="AP77" s="172"/>
      <c r="AQ77" s="29"/>
      <c r="AS77" s="68" t="s">
        <v>65</v>
      </c>
      <c r="AT77" s="69" t="s">
        <v>66</v>
      </c>
      <c r="AU77" s="69" t="s">
        <v>67</v>
      </c>
      <c r="AV77" s="69" t="s">
        <v>68</v>
      </c>
      <c r="AW77" s="69" t="s">
        <v>69</v>
      </c>
      <c r="AX77" s="69" t="s">
        <v>70</v>
      </c>
      <c r="AY77" s="69" t="s">
        <v>71</v>
      </c>
      <c r="AZ77" s="69" t="s">
        <v>72</v>
      </c>
      <c r="BA77" s="69" t="s">
        <v>73</v>
      </c>
      <c r="BB77" s="69" t="s">
        <v>74</v>
      </c>
      <c r="BC77" s="69" t="s">
        <v>75</v>
      </c>
      <c r="BD77" s="70" t="s">
        <v>76</v>
      </c>
    </row>
    <row r="78" spans="2:56" s="1" customFormat="1" ht="10.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9"/>
      <c r="AS78" s="71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4"/>
    </row>
    <row r="79" spans="2:76" s="4" customFormat="1" ht="32.25" customHeight="1">
      <c r="B79" s="60"/>
      <c r="C79" s="72" t="s">
        <v>77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156">
        <f>ROUND(SUM(AG80:AG83),2)</f>
        <v>0</v>
      </c>
      <c r="AH79" s="156"/>
      <c r="AI79" s="156"/>
      <c r="AJ79" s="156"/>
      <c r="AK79" s="156"/>
      <c r="AL79" s="156"/>
      <c r="AM79" s="156"/>
      <c r="AN79" s="157">
        <f>SUM(AG79,AT79)</f>
        <v>0</v>
      </c>
      <c r="AO79" s="157"/>
      <c r="AP79" s="157"/>
      <c r="AQ79" s="63"/>
      <c r="AS79" s="74">
        <f>ROUND(SUM(AS80:AS83),2)</f>
        <v>0</v>
      </c>
      <c r="AT79" s="75">
        <f>ROUND(SUM(AV79:AW79),2)</f>
        <v>0</v>
      </c>
      <c r="AU79" s="76">
        <f>ROUND(SUM(AU80:AU83),5)</f>
        <v>3424.88645</v>
      </c>
      <c r="AV79" s="75">
        <f>ROUND(AZ79*L31,2)</f>
        <v>0</v>
      </c>
      <c r="AW79" s="75">
        <f>ROUND(BA79*L32,2)</f>
        <v>0</v>
      </c>
      <c r="AX79" s="75">
        <f>ROUND(BB79*L31,2)</f>
        <v>0</v>
      </c>
      <c r="AY79" s="75">
        <f>ROUND(BC79*L32,2)</f>
        <v>0</v>
      </c>
      <c r="AZ79" s="75">
        <f>ROUND(SUM(AZ80:AZ83),2)</f>
        <v>0</v>
      </c>
      <c r="BA79" s="75">
        <f>ROUND(SUM(BA80:BA83),2)</f>
        <v>0</v>
      </c>
      <c r="BB79" s="75">
        <f>ROUND(SUM(BB80:BB83),2)</f>
        <v>0</v>
      </c>
      <c r="BC79" s="75">
        <f>ROUND(SUM(BC80:BC83),2)</f>
        <v>0</v>
      </c>
      <c r="BD79" s="77">
        <f>ROUND(SUM(BD80:BD83),2)</f>
        <v>0</v>
      </c>
      <c r="BS79" s="78" t="s">
        <v>78</v>
      </c>
      <c r="BT79" s="78" t="s">
        <v>79</v>
      </c>
      <c r="BU79" s="79" t="s">
        <v>80</v>
      </c>
      <c r="BV79" s="78" t="s">
        <v>81</v>
      </c>
      <c r="BW79" s="78" t="s">
        <v>82</v>
      </c>
      <c r="BX79" s="78" t="s">
        <v>83</v>
      </c>
    </row>
    <row r="80" spans="1:76" s="5" customFormat="1" ht="27" customHeight="1">
      <c r="A80" s="148" t="s">
        <v>254</v>
      </c>
      <c r="B80" s="80"/>
      <c r="C80" s="81"/>
      <c r="D80" s="162" t="s">
        <v>84</v>
      </c>
      <c r="E80" s="161"/>
      <c r="F80" s="161"/>
      <c r="G80" s="161"/>
      <c r="H80" s="161"/>
      <c r="I80" s="82"/>
      <c r="J80" s="162" t="s">
        <v>85</v>
      </c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0">
        <f>'201604350 - SO 00 - opevn...'!M30</f>
        <v>0</v>
      </c>
      <c r="AH80" s="161"/>
      <c r="AI80" s="161"/>
      <c r="AJ80" s="161"/>
      <c r="AK80" s="161"/>
      <c r="AL80" s="161"/>
      <c r="AM80" s="161"/>
      <c r="AN80" s="160">
        <f>SUM(AG80,AT80)</f>
        <v>0</v>
      </c>
      <c r="AO80" s="161"/>
      <c r="AP80" s="161"/>
      <c r="AQ80" s="83"/>
      <c r="AS80" s="84">
        <f>'201604350 - SO 00 - opevn...'!M28</f>
        <v>0</v>
      </c>
      <c r="AT80" s="85">
        <f>ROUND(SUM(AV80:AW80),2)</f>
        <v>0</v>
      </c>
      <c r="AU80" s="86">
        <f>'201604350 - SO 00 - opevn...'!W103</f>
        <v>812.082408</v>
      </c>
      <c r="AV80" s="85">
        <f>'201604350 - SO 00 - opevn...'!M32</f>
        <v>0</v>
      </c>
      <c r="AW80" s="85">
        <f>'201604350 - SO 00 - opevn...'!M33</f>
        <v>0</v>
      </c>
      <c r="AX80" s="85">
        <f>'201604350 - SO 00 - opevn...'!M34</f>
        <v>0</v>
      </c>
      <c r="AY80" s="85">
        <f>'201604350 - SO 00 - opevn...'!M35</f>
        <v>0</v>
      </c>
      <c r="AZ80" s="85">
        <f>'201604350 - SO 00 - opevn...'!H32</f>
        <v>0</v>
      </c>
      <c r="BA80" s="85">
        <f>'201604350 - SO 00 - opevn...'!H33</f>
        <v>0</v>
      </c>
      <c r="BB80" s="85">
        <f>'201604350 - SO 00 - opevn...'!H34</f>
        <v>0</v>
      </c>
      <c r="BC80" s="85">
        <f>'201604350 - SO 00 - opevn...'!H35</f>
        <v>0</v>
      </c>
      <c r="BD80" s="87">
        <f>'201604350 - SO 00 - opevn...'!H36</f>
        <v>0</v>
      </c>
      <c r="BT80" s="88" t="s">
        <v>21</v>
      </c>
      <c r="BV80" s="88" t="s">
        <v>81</v>
      </c>
      <c r="BW80" s="88" t="s">
        <v>86</v>
      </c>
      <c r="BX80" s="88" t="s">
        <v>82</v>
      </c>
    </row>
    <row r="81" spans="1:76" s="5" customFormat="1" ht="27" customHeight="1">
      <c r="A81" s="148" t="s">
        <v>254</v>
      </c>
      <c r="B81" s="80"/>
      <c r="C81" s="81"/>
      <c r="D81" s="162" t="s">
        <v>87</v>
      </c>
      <c r="E81" s="161"/>
      <c r="F81" s="161"/>
      <c r="G81" s="161"/>
      <c r="H81" s="161"/>
      <c r="I81" s="82"/>
      <c r="J81" s="162" t="s">
        <v>88</v>
      </c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0">
        <f>'201604351 - SO 01 - vodní...'!M30</f>
        <v>0</v>
      </c>
      <c r="AH81" s="161"/>
      <c r="AI81" s="161"/>
      <c r="AJ81" s="161"/>
      <c r="AK81" s="161"/>
      <c r="AL81" s="161"/>
      <c r="AM81" s="161"/>
      <c r="AN81" s="160">
        <f>SUM(AG81,AT81)</f>
        <v>0</v>
      </c>
      <c r="AO81" s="161"/>
      <c r="AP81" s="161"/>
      <c r="AQ81" s="83"/>
      <c r="AS81" s="84">
        <f>'201604351 - SO 01 - vodní...'!M28</f>
        <v>0</v>
      </c>
      <c r="AT81" s="85">
        <f>ROUND(SUM(AV81:AW81),2)</f>
        <v>0</v>
      </c>
      <c r="AU81" s="86">
        <f>'201604351 - SO 01 - vodní...'!W105</f>
        <v>869.9840379999999</v>
      </c>
      <c r="AV81" s="85">
        <f>'201604351 - SO 01 - vodní...'!M32</f>
        <v>0</v>
      </c>
      <c r="AW81" s="85">
        <f>'201604351 - SO 01 - vodní...'!M33</f>
        <v>0</v>
      </c>
      <c r="AX81" s="85">
        <f>'201604351 - SO 01 - vodní...'!M34</f>
        <v>0</v>
      </c>
      <c r="AY81" s="85">
        <f>'201604351 - SO 01 - vodní...'!M35</f>
        <v>0</v>
      </c>
      <c r="AZ81" s="85">
        <f>'201604351 - SO 01 - vodní...'!H32</f>
        <v>0</v>
      </c>
      <c r="BA81" s="85">
        <f>'201604351 - SO 01 - vodní...'!H33</f>
        <v>0</v>
      </c>
      <c r="BB81" s="85">
        <f>'201604351 - SO 01 - vodní...'!H34</f>
        <v>0</v>
      </c>
      <c r="BC81" s="85">
        <f>'201604351 - SO 01 - vodní...'!H35</f>
        <v>0</v>
      </c>
      <c r="BD81" s="87">
        <f>'201604351 - SO 01 - vodní...'!H36</f>
        <v>0</v>
      </c>
      <c r="BT81" s="88" t="s">
        <v>21</v>
      </c>
      <c r="BV81" s="88" t="s">
        <v>81</v>
      </c>
      <c r="BW81" s="88" t="s">
        <v>89</v>
      </c>
      <c r="BX81" s="88" t="s">
        <v>82</v>
      </c>
    </row>
    <row r="82" spans="1:76" s="5" customFormat="1" ht="27" customHeight="1">
      <c r="A82" s="148" t="s">
        <v>254</v>
      </c>
      <c r="B82" s="80"/>
      <c r="C82" s="81"/>
      <c r="D82" s="162" t="s">
        <v>90</v>
      </c>
      <c r="E82" s="161"/>
      <c r="F82" s="161"/>
      <c r="G82" s="161"/>
      <c r="H82" s="161"/>
      <c r="I82" s="82"/>
      <c r="J82" s="162" t="s">
        <v>91</v>
      </c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0">
        <f>'201604352 - SO 02 - odbah...'!M30</f>
        <v>0</v>
      </c>
      <c r="AH82" s="161"/>
      <c r="AI82" s="161"/>
      <c r="AJ82" s="161"/>
      <c r="AK82" s="161"/>
      <c r="AL82" s="161"/>
      <c r="AM82" s="161"/>
      <c r="AN82" s="160">
        <f>SUM(AG82,AT82)</f>
        <v>0</v>
      </c>
      <c r="AO82" s="161"/>
      <c r="AP82" s="161"/>
      <c r="AQ82" s="83"/>
      <c r="AS82" s="84">
        <f>'201604352 - SO 02 - odbah...'!M28</f>
        <v>0</v>
      </c>
      <c r="AT82" s="85">
        <f>ROUND(SUM(AV82:AW82),2)</f>
        <v>0</v>
      </c>
      <c r="AU82" s="86">
        <f>'201604352 - SO 02 - odbah...'!W103</f>
        <v>1742.82</v>
      </c>
      <c r="AV82" s="85">
        <f>'201604352 - SO 02 - odbah...'!M32</f>
        <v>0</v>
      </c>
      <c r="AW82" s="85">
        <f>'201604352 - SO 02 - odbah...'!M33</f>
        <v>0</v>
      </c>
      <c r="AX82" s="85">
        <f>'201604352 - SO 02 - odbah...'!M34</f>
        <v>0</v>
      </c>
      <c r="AY82" s="85">
        <f>'201604352 - SO 02 - odbah...'!M35</f>
        <v>0</v>
      </c>
      <c r="AZ82" s="85">
        <f>'201604352 - SO 02 - odbah...'!H32</f>
        <v>0</v>
      </c>
      <c r="BA82" s="85">
        <f>'201604352 - SO 02 - odbah...'!H33</f>
        <v>0</v>
      </c>
      <c r="BB82" s="85">
        <f>'201604352 - SO 02 - odbah...'!H34</f>
        <v>0</v>
      </c>
      <c r="BC82" s="85">
        <f>'201604352 - SO 02 - odbah...'!H35</f>
        <v>0</v>
      </c>
      <c r="BD82" s="87">
        <f>'201604352 - SO 02 - odbah...'!H36</f>
        <v>0</v>
      </c>
      <c r="BT82" s="88" t="s">
        <v>21</v>
      </c>
      <c r="BV82" s="88" t="s">
        <v>81</v>
      </c>
      <c r="BW82" s="88" t="s">
        <v>92</v>
      </c>
      <c r="BX82" s="88" t="s">
        <v>82</v>
      </c>
    </row>
    <row r="83" spans="1:76" s="5" customFormat="1" ht="27" customHeight="1">
      <c r="A83" s="148" t="s">
        <v>254</v>
      </c>
      <c r="B83" s="80"/>
      <c r="C83" s="81"/>
      <c r="D83" s="162" t="s">
        <v>93</v>
      </c>
      <c r="E83" s="161"/>
      <c r="F83" s="161"/>
      <c r="G83" s="161"/>
      <c r="H83" s="161"/>
      <c r="I83" s="82"/>
      <c r="J83" s="162" t="s">
        <v>94</v>
      </c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0">
        <f>'20160435V - Vedlejší a os...'!M30</f>
        <v>0</v>
      </c>
      <c r="AH83" s="161"/>
      <c r="AI83" s="161"/>
      <c r="AJ83" s="161"/>
      <c r="AK83" s="161"/>
      <c r="AL83" s="161"/>
      <c r="AM83" s="161"/>
      <c r="AN83" s="160">
        <f>SUM(AG83,AT83)</f>
        <v>0</v>
      </c>
      <c r="AO83" s="161"/>
      <c r="AP83" s="161"/>
      <c r="AQ83" s="83"/>
      <c r="AS83" s="89">
        <f>'20160435V - Vedlejší a os...'!M28</f>
        <v>0</v>
      </c>
      <c r="AT83" s="90">
        <f>ROUND(SUM(AV83:AW83),2)</f>
        <v>0</v>
      </c>
      <c r="AU83" s="91">
        <f>'20160435V - Vedlejší a os...'!W105</f>
        <v>0</v>
      </c>
      <c r="AV83" s="90">
        <f>'20160435V - Vedlejší a os...'!M32</f>
        <v>0</v>
      </c>
      <c r="AW83" s="90">
        <f>'20160435V - Vedlejší a os...'!M33</f>
        <v>0</v>
      </c>
      <c r="AX83" s="90">
        <f>'20160435V - Vedlejší a os...'!M34</f>
        <v>0</v>
      </c>
      <c r="AY83" s="90">
        <f>'20160435V - Vedlejší a os...'!M35</f>
        <v>0</v>
      </c>
      <c r="AZ83" s="90">
        <f>'20160435V - Vedlejší a os...'!H32</f>
        <v>0</v>
      </c>
      <c r="BA83" s="90">
        <f>'20160435V - Vedlejší a os...'!H33</f>
        <v>0</v>
      </c>
      <c r="BB83" s="90">
        <f>'20160435V - Vedlejší a os...'!H34</f>
        <v>0</v>
      </c>
      <c r="BC83" s="90">
        <f>'20160435V - Vedlejší a os...'!H35</f>
        <v>0</v>
      </c>
      <c r="BD83" s="92">
        <f>'20160435V - Vedlejší a os...'!H36</f>
        <v>0</v>
      </c>
      <c r="BT83" s="88" t="s">
        <v>21</v>
      </c>
      <c r="BV83" s="88" t="s">
        <v>81</v>
      </c>
      <c r="BW83" s="88" t="s">
        <v>95</v>
      </c>
      <c r="BX83" s="88" t="s">
        <v>82</v>
      </c>
    </row>
    <row r="84" spans="2:43" ht="13.5"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9"/>
    </row>
    <row r="85" spans="2:48" s="1" customFormat="1" ht="30" customHeight="1">
      <c r="B85" s="27"/>
      <c r="C85" s="72" t="s">
        <v>96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57">
        <v>0</v>
      </c>
      <c r="AH85" s="158"/>
      <c r="AI85" s="158"/>
      <c r="AJ85" s="158"/>
      <c r="AK85" s="158"/>
      <c r="AL85" s="158"/>
      <c r="AM85" s="158"/>
      <c r="AN85" s="157">
        <v>0</v>
      </c>
      <c r="AO85" s="158"/>
      <c r="AP85" s="158"/>
      <c r="AQ85" s="29"/>
      <c r="AS85" s="68" t="s">
        <v>97</v>
      </c>
      <c r="AT85" s="69" t="s">
        <v>98</v>
      </c>
      <c r="AU85" s="69" t="s">
        <v>43</v>
      </c>
      <c r="AV85" s="70" t="s">
        <v>66</v>
      </c>
    </row>
    <row r="86" spans="2:48" s="1" customFormat="1" ht="10.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93"/>
      <c r="AT86" s="48"/>
      <c r="AU86" s="48"/>
      <c r="AV86" s="50"/>
    </row>
    <row r="87" spans="2:43" s="1" customFormat="1" ht="30" customHeight="1">
      <c r="B87" s="27"/>
      <c r="C87" s="94" t="s">
        <v>99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159">
        <f>ROUND(AG79+AG85,2)</f>
        <v>0</v>
      </c>
      <c r="AH87" s="159"/>
      <c r="AI87" s="159"/>
      <c r="AJ87" s="159"/>
      <c r="AK87" s="159"/>
      <c r="AL87" s="159"/>
      <c r="AM87" s="159"/>
      <c r="AN87" s="159">
        <f>AN79+AN85</f>
        <v>0</v>
      </c>
      <c r="AO87" s="159"/>
      <c r="AP87" s="159"/>
      <c r="AQ87" s="29"/>
    </row>
    <row r="88" spans="2:43" s="1" customFormat="1" ht="6.75" customHeight="1"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3"/>
    </row>
  </sheetData>
  <sheetProtection/>
  <mergeCells count="57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68:AP68"/>
    <mergeCell ref="L70:AO70"/>
    <mergeCell ref="AM74:AP74"/>
    <mergeCell ref="AS74:AT76"/>
    <mergeCell ref="AM75:AP75"/>
    <mergeCell ref="C77:G77"/>
    <mergeCell ref="I77:AF77"/>
    <mergeCell ref="AG77:AM77"/>
    <mergeCell ref="AN77:AP77"/>
    <mergeCell ref="AG80:AM80"/>
    <mergeCell ref="D80:H80"/>
    <mergeCell ref="J80:AF80"/>
    <mergeCell ref="AN81:AP81"/>
    <mergeCell ref="AG81:AM81"/>
    <mergeCell ref="D81:H81"/>
    <mergeCell ref="J81:AF81"/>
    <mergeCell ref="D82:H82"/>
    <mergeCell ref="J82:AF82"/>
    <mergeCell ref="AN83:AP83"/>
    <mergeCell ref="AG83:AM83"/>
    <mergeCell ref="D83:H83"/>
    <mergeCell ref="J83:AF83"/>
    <mergeCell ref="AR2:BE2"/>
    <mergeCell ref="AG79:AM79"/>
    <mergeCell ref="AN79:AP79"/>
    <mergeCell ref="AG85:AM85"/>
    <mergeCell ref="AN85:AP85"/>
    <mergeCell ref="AG87:AM87"/>
    <mergeCell ref="AN87:AP87"/>
    <mergeCell ref="AN82:AP82"/>
    <mergeCell ref="AG82:AM82"/>
    <mergeCell ref="AN80:AP80"/>
  </mergeCells>
  <hyperlinks>
    <hyperlink ref="K1:S1" location="C2" tooltip="Souhrnný list stavby" display="1) Souhrnný list stavby"/>
    <hyperlink ref="W1:AF1" location="C87" tooltip="Rekapitulace objektů" display="2) Rekapitulace objektů"/>
    <hyperlink ref="A80" location="'201604350 - SO 00 - opevn...'!C2" tooltip="201604350 - SO 00 - opevn..." display="/"/>
    <hyperlink ref="A81" location="'201604351 - SO 01 - vodní...'!C2" tooltip="201604351 - SO 01 - vodní..." display="/"/>
    <hyperlink ref="A82" location="'201604352 - SO 02 - odbah...'!C2" tooltip="201604352 - SO 02 - odbah..." display="/"/>
    <hyperlink ref="A83" location="'20160435V - Vedlejší a os...'!C2" tooltip="20160435V - Vedlejší a os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2"/>
  <sheetViews>
    <sheetView zoomScalePageLayoutView="0" workbookViewId="0" topLeftCell="A1">
      <selection activeCell="L112" sqref="L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255</v>
      </c>
      <c r="G1" s="152"/>
      <c r="H1" s="189" t="s">
        <v>256</v>
      </c>
      <c r="I1" s="189"/>
      <c r="J1" s="189"/>
      <c r="K1" s="189"/>
      <c r="L1" s="152" t="s">
        <v>257</v>
      </c>
      <c r="M1" s="150"/>
      <c r="N1" s="150"/>
      <c r="O1" s="151" t="s">
        <v>100</v>
      </c>
      <c r="P1" s="150"/>
      <c r="Q1" s="150"/>
      <c r="R1" s="150"/>
      <c r="S1" s="152" t="s">
        <v>258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54" t="s">
        <v>6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3" t="s">
        <v>86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101</v>
      </c>
    </row>
    <row r="4" spans="2:46" ht="36.75" customHeight="1">
      <c r="B4" s="17"/>
      <c r="C4" s="180" t="s">
        <v>102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201" t="str">
        <f>'Rekapitulace stavby'!K6</f>
        <v>Vodní nádrž na p.č.5103/4 k.ú.Dešná u Dačic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2:18" s="1" customFormat="1" ht="32.25" customHeight="1">
      <c r="B7" s="27"/>
      <c r="C7" s="28"/>
      <c r="D7" s="23" t="s">
        <v>103</v>
      </c>
      <c r="E7" s="28"/>
      <c r="F7" s="187" t="s">
        <v>104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8"/>
      <c r="R7" s="29"/>
    </row>
    <row r="8" spans="2:18" s="1" customFormat="1" ht="14.25" customHeight="1">
      <c r="B8" s="27"/>
      <c r="C8" s="28"/>
      <c r="D8" s="24" t="s">
        <v>18</v>
      </c>
      <c r="E8" s="28"/>
      <c r="F8" s="22" t="s">
        <v>19</v>
      </c>
      <c r="G8" s="28"/>
      <c r="H8" s="28"/>
      <c r="I8" s="28"/>
      <c r="J8" s="28"/>
      <c r="K8" s="28"/>
      <c r="L8" s="28"/>
      <c r="M8" s="24" t="s">
        <v>20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22</v>
      </c>
      <c r="E9" s="28"/>
      <c r="F9" s="22" t="s">
        <v>23</v>
      </c>
      <c r="G9" s="28"/>
      <c r="H9" s="28"/>
      <c r="I9" s="28"/>
      <c r="J9" s="28"/>
      <c r="K9" s="28"/>
      <c r="L9" s="28"/>
      <c r="M9" s="24" t="s">
        <v>24</v>
      </c>
      <c r="N9" s="28"/>
      <c r="O9" s="202" t="str">
        <f>'Rekapitulace stavby'!AN8</f>
        <v>23.4.2016</v>
      </c>
      <c r="P9" s="158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28</v>
      </c>
      <c r="E11" s="28"/>
      <c r="F11" s="28"/>
      <c r="G11" s="28"/>
      <c r="H11" s="28"/>
      <c r="I11" s="28"/>
      <c r="J11" s="28"/>
      <c r="K11" s="28"/>
      <c r="L11" s="28"/>
      <c r="M11" s="24" t="s">
        <v>29</v>
      </c>
      <c r="N11" s="28"/>
      <c r="O11" s="186">
        <f>IF('Rekapitulace stavby'!AN10="","",'Rekapitulace stavby'!AN10)</f>
      </c>
      <c r="P11" s="158"/>
      <c r="Q11" s="28"/>
      <c r="R11" s="29"/>
    </row>
    <row r="12" spans="2:18" s="1" customFormat="1" ht="18" customHeight="1">
      <c r="B12" s="27"/>
      <c r="C12" s="28"/>
      <c r="D12" s="28"/>
      <c r="E12" s="22" t="str">
        <f>IF('Rekapitulace stavby'!E11="","",'Rekapitulace stavby'!E11)</f>
        <v> 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>
        <f>IF('Rekapitulace stavby'!AN11="","",'Rekapitulace stavby'!AN11)</f>
      </c>
      <c r="P12" s="158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29</v>
      </c>
      <c r="N14" s="28"/>
      <c r="O14" s="186">
        <f>IF('Rekapitulace stavby'!AN13="","",'Rekapitulace stavby'!AN13)</f>
      </c>
      <c r="P14" s="158"/>
      <c r="Q14" s="28"/>
      <c r="R14" s="29"/>
    </row>
    <row r="15" spans="2:18" s="1" customFormat="1" ht="18" customHeight="1">
      <c r="B15" s="27"/>
      <c r="C15" s="28"/>
      <c r="D15" s="28"/>
      <c r="E15" s="22" t="str">
        <f>IF('Rekapitulace stavby'!E14="","",'Rekapitulace stavby'!E14)</f>
        <v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>
        <f>IF('Rekapitulace stavby'!AN14="","",'Rekapitulace stavby'!AN14)</f>
      </c>
      <c r="P15" s="158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33</v>
      </c>
      <c r="E17" s="28"/>
      <c r="F17" s="28"/>
      <c r="G17" s="28"/>
      <c r="H17" s="28"/>
      <c r="I17" s="28"/>
      <c r="J17" s="28"/>
      <c r="K17" s="28"/>
      <c r="L17" s="28"/>
      <c r="M17" s="24" t="s">
        <v>29</v>
      </c>
      <c r="N17" s="28"/>
      <c r="O17" s="186" t="s">
        <v>34</v>
      </c>
      <c r="P17" s="158"/>
      <c r="Q17" s="28"/>
      <c r="R17" s="29"/>
    </row>
    <row r="18" spans="2:18" s="1" customFormat="1" ht="18" customHeight="1">
      <c r="B18" s="27"/>
      <c r="C18" s="28"/>
      <c r="D18" s="28"/>
      <c r="E18" s="22" t="s">
        <v>35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8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37</v>
      </c>
      <c r="E20" s="28"/>
      <c r="F20" s="28"/>
      <c r="G20" s="28"/>
      <c r="H20" s="28"/>
      <c r="I20" s="28"/>
      <c r="J20" s="28"/>
      <c r="K20" s="28"/>
      <c r="L20" s="28"/>
      <c r="M20" s="24" t="s">
        <v>29</v>
      </c>
      <c r="N20" s="28"/>
      <c r="O20" s="186">
        <f>IF('Rekapitulace stavby'!AN19="","",'Rekapitulace stavby'!AN19)</f>
      </c>
      <c r="P20" s="158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> 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>
        <f>IF('Rekapitulace stavby'!AN20="","",'Rekapitulace stavby'!AN20)</f>
      </c>
      <c r="P21" s="158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134.25" customHeight="1">
      <c r="B24" s="27"/>
      <c r="C24" s="28"/>
      <c r="D24" s="28"/>
      <c r="E24" s="188" t="s">
        <v>39</v>
      </c>
      <c r="F24" s="158"/>
      <c r="G24" s="158"/>
      <c r="H24" s="158"/>
      <c r="I24" s="158"/>
      <c r="J24" s="158"/>
      <c r="K24" s="158"/>
      <c r="L24" s="15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105</v>
      </c>
      <c r="E27" s="28"/>
      <c r="F27" s="28"/>
      <c r="G27" s="28"/>
      <c r="H27" s="28"/>
      <c r="I27" s="28"/>
      <c r="J27" s="28"/>
      <c r="K27" s="28"/>
      <c r="L27" s="28"/>
      <c r="M27" s="181">
        <f>N79</f>
        <v>0</v>
      </c>
      <c r="N27" s="158"/>
      <c r="O27" s="158"/>
      <c r="P27" s="158"/>
      <c r="Q27" s="28"/>
      <c r="R27" s="29"/>
    </row>
    <row r="28" spans="2:18" s="1" customFormat="1" ht="14.25" customHeight="1">
      <c r="B28" s="27"/>
      <c r="C28" s="28"/>
      <c r="D28" s="26" t="s">
        <v>106</v>
      </c>
      <c r="E28" s="28"/>
      <c r="F28" s="28"/>
      <c r="G28" s="28"/>
      <c r="H28" s="28"/>
      <c r="I28" s="28"/>
      <c r="J28" s="28"/>
      <c r="K28" s="28"/>
      <c r="L28" s="28"/>
      <c r="M28" s="181">
        <f>N84</f>
        <v>0</v>
      </c>
      <c r="N28" s="158"/>
      <c r="O28" s="158"/>
      <c r="P28" s="158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42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158"/>
      <c r="O30" s="158"/>
      <c r="P30" s="158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43</v>
      </c>
      <c r="E32" s="34" t="s">
        <v>44</v>
      </c>
      <c r="F32" s="35">
        <v>0.21</v>
      </c>
      <c r="G32" s="98" t="s">
        <v>45</v>
      </c>
      <c r="H32" s="213">
        <f>ROUND((SUM(BE84:BE85)+SUM(BE103:BE111)),2)</f>
        <v>0</v>
      </c>
      <c r="I32" s="158"/>
      <c r="J32" s="158"/>
      <c r="K32" s="28"/>
      <c r="L32" s="28"/>
      <c r="M32" s="213">
        <f>ROUND(ROUND((SUM(BE84:BE85)+SUM(BE103:BE111)),2)*F32,2)</f>
        <v>0</v>
      </c>
      <c r="N32" s="158"/>
      <c r="O32" s="158"/>
      <c r="P32" s="158"/>
      <c r="Q32" s="28"/>
      <c r="R32" s="29"/>
    </row>
    <row r="33" spans="2:18" s="1" customFormat="1" ht="14.25" customHeight="1">
      <c r="B33" s="27"/>
      <c r="C33" s="28"/>
      <c r="D33" s="28"/>
      <c r="E33" s="34" t="s">
        <v>46</v>
      </c>
      <c r="F33" s="35">
        <v>0.15</v>
      </c>
      <c r="G33" s="98" t="s">
        <v>45</v>
      </c>
      <c r="H33" s="213">
        <f>ROUND((SUM(BF84:BF85)+SUM(BF103:BF111)),2)</f>
        <v>0</v>
      </c>
      <c r="I33" s="158"/>
      <c r="J33" s="158"/>
      <c r="K33" s="28"/>
      <c r="L33" s="28"/>
      <c r="M33" s="213">
        <f>ROUND(ROUND((SUM(BF84:BF85)+SUM(BF103:BF111)),2)*F33,2)</f>
        <v>0</v>
      </c>
      <c r="N33" s="158"/>
      <c r="O33" s="158"/>
      <c r="P33" s="158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47</v>
      </c>
      <c r="F34" s="35">
        <v>0.21</v>
      </c>
      <c r="G34" s="98" t="s">
        <v>45</v>
      </c>
      <c r="H34" s="213">
        <f>ROUND((SUM(BG84:BG85)+SUM(BG103:BG111)),2)</f>
        <v>0</v>
      </c>
      <c r="I34" s="158"/>
      <c r="J34" s="158"/>
      <c r="K34" s="28"/>
      <c r="L34" s="28"/>
      <c r="M34" s="213">
        <v>0</v>
      </c>
      <c r="N34" s="158"/>
      <c r="O34" s="158"/>
      <c r="P34" s="158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48</v>
      </c>
      <c r="F35" s="35">
        <v>0.15</v>
      </c>
      <c r="G35" s="98" t="s">
        <v>45</v>
      </c>
      <c r="H35" s="213">
        <f>ROUND((SUM(BH84:BH85)+SUM(BH103:BH111)),2)</f>
        <v>0</v>
      </c>
      <c r="I35" s="158"/>
      <c r="J35" s="158"/>
      <c r="K35" s="28"/>
      <c r="L35" s="28"/>
      <c r="M35" s="213">
        <v>0</v>
      </c>
      <c r="N35" s="158"/>
      <c r="O35" s="158"/>
      <c r="P35" s="158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49</v>
      </c>
      <c r="F36" s="35">
        <v>0</v>
      </c>
      <c r="G36" s="98" t="s">
        <v>45</v>
      </c>
      <c r="H36" s="213">
        <f>ROUND((SUM(BI84:BI85)+SUM(BI103:BI111)),2)</f>
        <v>0</v>
      </c>
      <c r="I36" s="158"/>
      <c r="J36" s="158"/>
      <c r="K36" s="28"/>
      <c r="L36" s="28"/>
      <c r="M36" s="213">
        <v>0</v>
      </c>
      <c r="N36" s="158"/>
      <c r="O36" s="158"/>
      <c r="P36" s="158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50</v>
      </c>
      <c r="E38" s="67"/>
      <c r="F38" s="67"/>
      <c r="G38" s="100" t="s">
        <v>51</v>
      </c>
      <c r="H38" s="101" t="s">
        <v>52</v>
      </c>
      <c r="I38" s="67"/>
      <c r="J38" s="67"/>
      <c r="K38" s="67"/>
      <c r="L38" s="214">
        <f>SUM(M30:M36)</f>
        <v>0</v>
      </c>
      <c r="M38" s="170"/>
      <c r="N38" s="170"/>
      <c r="O38" s="170"/>
      <c r="P38" s="172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s="1" customFormat="1" ht="15">
      <c r="B41" s="27"/>
      <c r="C41" s="28"/>
      <c r="D41" s="42" t="s">
        <v>53</v>
      </c>
      <c r="E41" s="43"/>
      <c r="F41" s="43"/>
      <c r="G41" s="43"/>
      <c r="H41" s="44"/>
      <c r="I41" s="28"/>
      <c r="J41" s="42" t="s">
        <v>54</v>
      </c>
      <c r="K41" s="43"/>
      <c r="L41" s="43"/>
      <c r="M41" s="43"/>
      <c r="N41" s="43"/>
      <c r="O41" s="43"/>
      <c r="P41" s="44"/>
      <c r="Q41" s="28"/>
      <c r="R41" s="29"/>
    </row>
    <row r="42" spans="2:18" ht="13.5">
      <c r="B42" s="17"/>
      <c r="C42" s="18"/>
      <c r="D42" s="45"/>
      <c r="E42" s="18"/>
      <c r="F42" s="18"/>
      <c r="G42" s="18"/>
      <c r="H42" s="46"/>
      <c r="I42" s="18"/>
      <c r="J42" s="45"/>
      <c r="K42" s="18"/>
      <c r="L42" s="18"/>
      <c r="M42" s="18"/>
      <c r="N42" s="18"/>
      <c r="O42" s="18"/>
      <c r="P42" s="46"/>
      <c r="Q42" s="18"/>
      <c r="R42" s="19"/>
    </row>
    <row r="43" spans="2:18" ht="13.5">
      <c r="B43" s="17"/>
      <c r="C43" s="18"/>
      <c r="D43" s="45"/>
      <c r="E43" s="18"/>
      <c r="F43" s="18"/>
      <c r="G43" s="18"/>
      <c r="H43" s="46"/>
      <c r="I43" s="18"/>
      <c r="J43" s="45"/>
      <c r="K43" s="18"/>
      <c r="L43" s="18"/>
      <c r="M43" s="18"/>
      <c r="N43" s="18"/>
      <c r="O43" s="18"/>
      <c r="P43" s="46"/>
      <c r="Q43" s="18"/>
      <c r="R43" s="19"/>
    </row>
    <row r="44" spans="2:18" ht="13.5">
      <c r="B44" s="17"/>
      <c r="C44" s="18"/>
      <c r="D44" s="45"/>
      <c r="E44" s="18"/>
      <c r="F44" s="18"/>
      <c r="G44" s="18"/>
      <c r="H44" s="46"/>
      <c r="I44" s="18"/>
      <c r="J44" s="45"/>
      <c r="K44" s="18"/>
      <c r="L44" s="18"/>
      <c r="M44" s="18"/>
      <c r="N44" s="18"/>
      <c r="O44" s="18"/>
      <c r="P44" s="46"/>
      <c r="Q44" s="18"/>
      <c r="R44" s="19"/>
    </row>
    <row r="45" spans="2:18" ht="13.5">
      <c r="B45" s="17"/>
      <c r="C45" s="18"/>
      <c r="D45" s="45"/>
      <c r="E45" s="18"/>
      <c r="F45" s="18"/>
      <c r="G45" s="18"/>
      <c r="H45" s="46"/>
      <c r="I45" s="18"/>
      <c r="J45" s="45"/>
      <c r="K45" s="18"/>
      <c r="L45" s="18"/>
      <c r="M45" s="18"/>
      <c r="N45" s="18"/>
      <c r="O45" s="18"/>
      <c r="P45" s="46"/>
      <c r="Q45" s="18"/>
      <c r="R45" s="19"/>
    </row>
    <row r="46" spans="2:18" ht="13.5">
      <c r="B46" s="17"/>
      <c r="C46" s="18"/>
      <c r="D46" s="45"/>
      <c r="E46" s="18"/>
      <c r="F46" s="18"/>
      <c r="G46" s="18"/>
      <c r="H46" s="46"/>
      <c r="I46" s="18"/>
      <c r="J46" s="45"/>
      <c r="K46" s="18"/>
      <c r="L46" s="18"/>
      <c r="M46" s="18"/>
      <c r="N46" s="18"/>
      <c r="O46" s="18"/>
      <c r="P46" s="46"/>
      <c r="Q46" s="18"/>
      <c r="R46" s="19"/>
    </row>
    <row r="47" spans="2:18" ht="13.5">
      <c r="B47" s="17"/>
      <c r="C47" s="18"/>
      <c r="D47" s="45"/>
      <c r="E47" s="18"/>
      <c r="F47" s="18"/>
      <c r="G47" s="18"/>
      <c r="H47" s="46"/>
      <c r="I47" s="18"/>
      <c r="J47" s="45"/>
      <c r="K47" s="18"/>
      <c r="L47" s="18"/>
      <c r="M47" s="18"/>
      <c r="N47" s="18"/>
      <c r="O47" s="18"/>
      <c r="P47" s="46"/>
      <c r="Q47" s="18"/>
      <c r="R47" s="19"/>
    </row>
    <row r="48" spans="2:18" ht="13.5">
      <c r="B48" s="17"/>
      <c r="C48" s="18"/>
      <c r="D48" s="45"/>
      <c r="E48" s="18"/>
      <c r="F48" s="18"/>
      <c r="G48" s="18"/>
      <c r="H48" s="46"/>
      <c r="I48" s="18"/>
      <c r="J48" s="45"/>
      <c r="K48" s="18"/>
      <c r="L48" s="18"/>
      <c r="M48" s="18"/>
      <c r="N48" s="18"/>
      <c r="O48" s="18"/>
      <c r="P48" s="46"/>
      <c r="Q48" s="18"/>
      <c r="R48" s="19"/>
    </row>
    <row r="49" spans="2:18" ht="13.5">
      <c r="B49" s="17"/>
      <c r="C49" s="18"/>
      <c r="D49" s="45"/>
      <c r="E49" s="18"/>
      <c r="F49" s="18"/>
      <c r="G49" s="18"/>
      <c r="H49" s="46"/>
      <c r="I49" s="18"/>
      <c r="J49" s="45"/>
      <c r="K49" s="18"/>
      <c r="L49" s="18"/>
      <c r="M49" s="18"/>
      <c r="N49" s="18"/>
      <c r="O49" s="18"/>
      <c r="P49" s="46"/>
      <c r="Q49" s="18"/>
      <c r="R49" s="19"/>
    </row>
    <row r="50" spans="2:18" s="1" customFormat="1" ht="15">
      <c r="B50" s="27"/>
      <c r="C50" s="28"/>
      <c r="D50" s="47" t="s">
        <v>55</v>
      </c>
      <c r="E50" s="48"/>
      <c r="F50" s="48"/>
      <c r="G50" s="49" t="s">
        <v>56</v>
      </c>
      <c r="H50" s="50"/>
      <c r="I50" s="28"/>
      <c r="J50" s="47" t="s">
        <v>55</v>
      </c>
      <c r="K50" s="48"/>
      <c r="L50" s="48"/>
      <c r="M50" s="48"/>
      <c r="N50" s="49" t="s">
        <v>56</v>
      </c>
      <c r="O50" s="48"/>
      <c r="P50" s="50"/>
      <c r="Q50" s="28"/>
      <c r="R50" s="29"/>
    </row>
    <row r="51" spans="2:18" ht="13.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</row>
    <row r="52" spans="2:18" s="1" customFormat="1" ht="15">
      <c r="B52" s="27"/>
      <c r="C52" s="28"/>
      <c r="D52" s="42" t="s">
        <v>57</v>
      </c>
      <c r="E52" s="43"/>
      <c r="F52" s="43"/>
      <c r="G52" s="43"/>
      <c r="H52" s="44"/>
      <c r="I52" s="28"/>
      <c r="J52" s="42" t="s">
        <v>58</v>
      </c>
      <c r="K52" s="43"/>
      <c r="L52" s="43"/>
      <c r="M52" s="43"/>
      <c r="N52" s="43"/>
      <c r="O52" s="43"/>
      <c r="P52" s="44"/>
      <c r="Q52" s="28"/>
      <c r="R52" s="2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9"/>
    </row>
    <row r="60" spans="2:18" ht="13.5">
      <c r="B60" s="17"/>
      <c r="C60" s="18"/>
      <c r="D60" s="45"/>
      <c r="E60" s="18"/>
      <c r="F60" s="18"/>
      <c r="G60" s="18"/>
      <c r="H60" s="46"/>
      <c r="I60" s="18"/>
      <c r="J60" s="45"/>
      <c r="K60" s="18"/>
      <c r="L60" s="18"/>
      <c r="M60" s="18"/>
      <c r="N60" s="18"/>
      <c r="O60" s="18"/>
      <c r="P60" s="46"/>
      <c r="Q60" s="18"/>
      <c r="R60" s="19"/>
    </row>
    <row r="61" spans="2:18" s="1" customFormat="1" ht="15">
      <c r="B61" s="27"/>
      <c r="C61" s="28"/>
      <c r="D61" s="47" t="s">
        <v>55</v>
      </c>
      <c r="E61" s="48"/>
      <c r="F61" s="48"/>
      <c r="G61" s="49" t="s">
        <v>56</v>
      </c>
      <c r="H61" s="50"/>
      <c r="I61" s="28"/>
      <c r="J61" s="47" t="s">
        <v>55</v>
      </c>
      <c r="K61" s="48"/>
      <c r="L61" s="48"/>
      <c r="M61" s="48"/>
      <c r="N61" s="49" t="s">
        <v>56</v>
      </c>
      <c r="O61" s="48"/>
      <c r="P61" s="50"/>
      <c r="Q61" s="28"/>
      <c r="R61" s="29"/>
    </row>
    <row r="62" spans="2:18" s="1" customFormat="1" ht="14.25" customHeight="1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3"/>
    </row>
    <row r="66" spans="2:18" s="1" customFormat="1" ht="6.75" customHeight="1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6"/>
    </row>
    <row r="67" spans="2:18" s="1" customFormat="1" ht="36.75" customHeight="1">
      <c r="B67" s="27"/>
      <c r="C67" s="180" t="s">
        <v>107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29"/>
    </row>
    <row r="68" spans="2:18" s="1" customFormat="1" ht="6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/>
    </row>
    <row r="69" spans="2:18" s="1" customFormat="1" ht="30" customHeight="1">
      <c r="B69" s="27"/>
      <c r="C69" s="24" t="s">
        <v>15</v>
      </c>
      <c r="D69" s="28"/>
      <c r="E69" s="28"/>
      <c r="F69" s="201" t="str">
        <f>F6</f>
        <v>Vodní nádrž na p.č.5103/4 k.ú.Dešná u Dačic</v>
      </c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28"/>
      <c r="R69" s="29"/>
    </row>
    <row r="70" spans="2:18" s="1" customFormat="1" ht="36.75" customHeight="1">
      <c r="B70" s="27"/>
      <c r="C70" s="61" t="s">
        <v>103</v>
      </c>
      <c r="D70" s="28"/>
      <c r="E70" s="28"/>
      <c r="F70" s="163" t="str">
        <f>F7</f>
        <v>201604350 - SO 00 - opevnění hráze</v>
      </c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8"/>
      <c r="R70" s="29"/>
    </row>
    <row r="71" spans="2:18" s="1" customFormat="1" ht="6.7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</row>
    <row r="72" spans="2:18" s="1" customFormat="1" ht="18" customHeight="1">
      <c r="B72" s="27"/>
      <c r="C72" s="24" t="s">
        <v>22</v>
      </c>
      <c r="D72" s="28"/>
      <c r="E72" s="28"/>
      <c r="F72" s="22" t="str">
        <f>F9</f>
        <v>Dešná u Dačic</v>
      </c>
      <c r="G72" s="28"/>
      <c r="H72" s="28"/>
      <c r="I72" s="28"/>
      <c r="J72" s="28"/>
      <c r="K72" s="24" t="s">
        <v>24</v>
      </c>
      <c r="L72" s="28"/>
      <c r="M72" s="202" t="str">
        <f>IF(O9="","",O9)</f>
        <v>23.4.2016</v>
      </c>
      <c r="N72" s="158"/>
      <c r="O72" s="158"/>
      <c r="P72" s="158"/>
      <c r="Q72" s="28"/>
      <c r="R72" s="29"/>
    </row>
    <row r="73" spans="2:18" s="1" customFormat="1" ht="6.75" customHeight="1"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/>
    </row>
    <row r="74" spans="2:18" s="1" customFormat="1" ht="15">
      <c r="B74" s="27"/>
      <c r="C74" s="24" t="s">
        <v>28</v>
      </c>
      <c r="D74" s="28"/>
      <c r="E74" s="28"/>
      <c r="F74" s="22" t="str">
        <f>E12</f>
        <v> </v>
      </c>
      <c r="G74" s="28"/>
      <c r="H74" s="28"/>
      <c r="I74" s="28"/>
      <c r="J74" s="28"/>
      <c r="K74" s="24" t="s">
        <v>33</v>
      </c>
      <c r="L74" s="28"/>
      <c r="M74" s="186" t="str">
        <f>E18</f>
        <v>Ing. Zděněk Hejtman</v>
      </c>
      <c r="N74" s="158"/>
      <c r="O74" s="158"/>
      <c r="P74" s="158"/>
      <c r="Q74" s="158"/>
      <c r="R74" s="29"/>
    </row>
    <row r="75" spans="2:18" s="1" customFormat="1" ht="14.25" customHeight="1">
      <c r="B75" s="27"/>
      <c r="C75" s="24" t="s">
        <v>32</v>
      </c>
      <c r="D75" s="28"/>
      <c r="E75" s="28"/>
      <c r="F75" s="22" t="str">
        <f>IF(E15="","",E15)</f>
        <v> </v>
      </c>
      <c r="G75" s="28"/>
      <c r="H75" s="28"/>
      <c r="I75" s="28"/>
      <c r="J75" s="28"/>
      <c r="K75" s="24" t="s">
        <v>37</v>
      </c>
      <c r="L75" s="28"/>
      <c r="M75" s="186" t="str">
        <f>E21</f>
        <v> </v>
      </c>
      <c r="N75" s="158"/>
      <c r="O75" s="158"/>
      <c r="P75" s="158"/>
      <c r="Q75" s="158"/>
      <c r="R75" s="29"/>
    </row>
    <row r="76" spans="2:18" s="1" customFormat="1" ht="9.75" customHeight="1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9"/>
    </row>
    <row r="77" spans="2:18" s="1" customFormat="1" ht="29.25" customHeight="1">
      <c r="B77" s="27"/>
      <c r="C77" s="212" t="s">
        <v>108</v>
      </c>
      <c r="D77" s="211"/>
      <c r="E77" s="211"/>
      <c r="F77" s="211"/>
      <c r="G77" s="211"/>
      <c r="H77" s="95"/>
      <c r="I77" s="95"/>
      <c r="J77" s="95"/>
      <c r="K77" s="95"/>
      <c r="L77" s="95"/>
      <c r="M77" s="95"/>
      <c r="N77" s="212" t="s">
        <v>109</v>
      </c>
      <c r="O77" s="158"/>
      <c r="P77" s="158"/>
      <c r="Q77" s="158"/>
      <c r="R77" s="29"/>
    </row>
    <row r="78" spans="2:18" s="1" customFormat="1" ht="9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</row>
    <row r="79" spans="2:47" s="1" customFormat="1" ht="29.25" customHeight="1">
      <c r="B79" s="27"/>
      <c r="C79" s="102" t="s">
        <v>110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57">
        <f>N103</f>
        <v>0</v>
      </c>
      <c r="O79" s="158"/>
      <c r="P79" s="158"/>
      <c r="Q79" s="158"/>
      <c r="R79" s="29"/>
      <c r="AU79" s="13" t="s">
        <v>111</v>
      </c>
    </row>
    <row r="80" spans="2:18" s="6" customFormat="1" ht="24.75" customHeight="1">
      <c r="B80" s="103"/>
      <c r="C80" s="104"/>
      <c r="D80" s="105" t="s">
        <v>112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96">
        <f>N104</f>
        <v>0</v>
      </c>
      <c r="O80" s="207"/>
      <c r="P80" s="207"/>
      <c r="Q80" s="207"/>
      <c r="R80" s="106"/>
    </row>
    <row r="81" spans="2:18" s="7" customFormat="1" ht="19.5" customHeight="1">
      <c r="B81" s="107"/>
      <c r="C81" s="108"/>
      <c r="D81" s="109" t="s">
        <v>113</v>
      </c>
      <c r="E81" s="108"/>
      <c r="F81" s="108"/>
      <c r="G81" s="108"/>
      <c r="H81" s="108"/>
      <c r="I81" s="108"/>
      <c r="J81" s="108"/>
      <c r="K81" s="108"/>
      <c r="L81" s="108"/>
      <c r="M81" s="108"/>
      <c r="N81" s="208">
        <f>N105</f>
        <v>0</v>
      </c>
      <c r="O81" s="209"/>
      <c r="P81" s="209"/>
      <c r="Q81" s="209"/>
      <c r="R81" s="110"/>
    </row>
    <row r="82" spans="2:18" s="7" customFormat="1" ht="19.5" customHeight="1">
      <c r="B82" s="107"/>
      <c r="C82" s="108"/>
      <c r="D82" s="109" t="s">
        <v>114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08">
        <f>N110</f>
        <v>0</v>
      </c>
      <c r="O82" s="209"/>
      <c r="P82" s="209"/>
      <c r="Q82" s="209"/>
      <c r="R82" s="110"/>
    </row>
    <row r="83" spans="2:18" s="1" customFormat="1" ht="21.7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</row>
    <row r="84" spans="2:21" s="1" customFormat="1" ht="29.25" customHeight="1">
      <c r="B84" s="27"/>
      <c r="C84" s="102" t="s">
        <v>115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10">
        <v>0</v>
      </c>
      <c r="O84" s="158"/>
      <c r="P84" s="158"/>
      <c r="Q84" s="158"/>
      <c r="R84" s="29"/>
      <c r="T84" s="111"/>
      <c r="U84" s="112" t="s">
        <v>43</v>
      </c>
    </row>
    <row r="85" spans="2:18" s="1" customFormat="1" ht="18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94" t="s">
        <v>99</v>
      </c>
      <c r="D86" s="95"/>
      <c r="E86" s="95"/>
      <c r="F86" s="95"/>
      <c r="G86" s="95"/>
      <c r="H86" s="95"/>
      <c r="I86" s="95"/>
      <c r="J86" s="95"/>
      <c r="K86" s="95"/>
      <c r="L86" s="159">
        <f>ROUND(SUM(N79+N84),2)</f>
        <v>0</v>
      </c>
      <c r="M86" s="211"/>
      <c r="N86" s="211"/>
      <c r="O86" s="211"/>
      <c r="P86" s="211"/>
      <c r="Q86" s="211"/>
      <c r="R86" s="29"/>
    </row>
    <row r="87" spans="2:18" s="1" customFormat="1" ht="6.75" customHeight="1"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3"/>
    </row>
    <row r="91" spans="2:18" s="1" customFormat="1" ht="6.75" customHeight="1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spans="2:18" s="1" customFormat="1" ht="36.75" customHeight="1">
      <c r="B92" s="27"/>
      <c r="C92" s="180" t="s">
        <v>116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29"/>
    </row>
    <row r="93" spans="2:18" s="1" customFormat="1" ht="6.75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</row>
    <row r="94" spans="2:18" s="1" customFormat="1" ht="30" customHeight="1">
      <c r="B94" s="27"/>
      <c r="C94" s="24" t="s">
        <v>15</v>
      </c>
      <c r="D94" s="28"/>
      <c r="E94" s="28"/>
      <c r="F94" s="201" t="str">
        <f>F6</f>
        <v>Vodní nádrž na p.č.5103/4 k.ú.Dešná u Dačic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28"/>
      <c r="R94" s="29"/>
    </row>
    <row r="95" spans="2:18" s="1" customFormat="1" ht="36.75" customHeight="1">
      <c r="B95" s="27"/>
      <c r="C95" s="61" t="s">
        <v>103</v>
      </c>
      <c r="D95" s="28"/>
      <c r="E95" s="28"/>
      <c r="F95" s="163" t="str">
        <f>F7</f>
        <v>201604350 - SO 00 - opevnění hráze</v>
      </c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28"/>
      <c r="R95" s="29"/>
    </row>
    <row r="96" spans="2:18" s="1" customFormat="1" ht="6.75" customHeight="1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18" s="1" customFormat="1" ht="18" customHeight="1">
      <c r="B97" s="27"/>
      <c r="C97" s="24" t="s">
        <v>22</v>
      </c>
      <c r="D97" s="28"/>
      <c r="E97" s="28"/>
      <c r="F97" s="22" t="str">
        <f>F9</f>
        <v>Dešná u Dačic</v>
      </c>
      <c r="G97" s="28"/>
      <c r="H97" s="28"/>
      <c r="I97" s="28"/>
      <c r="J97" s="28"/>
      <c r="K97" s="24" t="s">
        <v>24</v>
      </c>
      <c r="L97" s="28"/>
      <c r="M97" s="202" t="str">
        <f>IF(O9="","",O9)</f>
        <v>23.4.2016</v>
      </c>
      <c r="N97" s="158"/>
      <c r="O97" s="158"/>
      <c r="P97" s="158"/>
      <c r="Q97" s="28"/>
      <c r="R97" s="29"/>
    </row>
    <row r="98" spans="2:18" s="1" customFormat="1" ht="6.75" customHeight="1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18" s="1" customFormat="1" ht="15">
      <c r="B99" s="27"/>
      <c r="C99" s="24" t="s">
        <v>28</v>
      </c>
      <c r="D99" s="28"/>
      <c r="E99" s="28"/>
      <c r="F99" s="22" t="str">
        <f>E12</f>
        <v> </v>
      </c>
      <c r="G99" s="28"/>
      <c r="H99" s="28"/>
      <c r="I99" s="28"/>
      <c r="J99" s="28"/>
      <c r="K99" s="24" t="s">
        <v>33</v>
      </c>
      <c r="L99" s="28"/>
      <c r="M99" s="186" t="str">
        <f>E18</f>
        <v>Ing. Zděněk Hejtman</v>
      </c>
      <c r="N99" s="158"/>
      <c r="O99" s="158"/>
      <c r="P99" s="158"/>
      <c r="Q99" s="158"/>
      <c r="R99" s="29"/>
    </row>
    <row r="100" spans="2:18" s="1" customFormat="1" ht="14.25" customHeight="1">
      <c r="B100" s="27"/>
      <c r="C100" s="24" t="s">
        <v>32</v>
      </c>
      <c r="D100" s="28"/>
      <c r="E100" s="28"/>
      <c r="F100" s="22" t="str">
        <f>IF(E15="","",E15)</f>
        <v> </v>
      </c>
      <c r="G100" s="28"/>
      <c r="H100" s="28"/>
      <c r="I100" s="28"/>
      <c r="J100" s="28"/>
      <c r="K100" s="24" t="s">
        <v>37</v>
      </c>
      <c r="L100" s="28"/>
      <c r="M100" s="186" t="str">
        <f>E21</f>
        <v> </v>
      </c>
      <c r="N100" s="158"/>
      <c r="O100" s="158"/>
      <c r="P100" s="158"/>
      <c r="Q100" s="158"/>
      <c r="R100" s="29"/>
    </row>
    <row r="101" spans="2:18" s="1" customFormat="1" ht="9.7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9"/>
    </row>
    <row r="102" spans="2:27" s="8" customFormat="1" ht="29.25" customHeight="1">
      <c r="B102" s="113"/>
      <c r="C102" s="114" t="s">
        <v>117</v>
      </c>
      <c r="D102" s="115" t="s">
        <v>118</v>
      </c>
      <c r="E102" s="115" t="s">
        <v>61</v>
      </c>
      <c r="F102" s="203" t="s">
        <v>119</v>
      </c>
      <c r="G102" s="204"/>
      <c r="H102" s="204"/>
      <c r="I102" s="204"/>
      <c r="J102" s="115" t="s">
        <v>120</v>
      </c>
      <c r="K102" s="115" t="s">
        <v>121</v>
      </c>
      <c r="L102" s="205" t="s">
        <v>122</v>
      </c>
      <c r="M102" s="204"/>
      <c r="N102" s="203" t="s">
        <v>109</v>
      </c>
      <c r="O102" s="204"/>
      <c r="P102" s="204"/>
      <c r="Q102" s="206"/>
      <c r="R102" s="116"/>
      <c r="T102" s="68" t="s">
        <v>123</v>
      </c>
      <c r="U102" s="69" t="s">
        <v>43</v>
      </c>
      <c r="V102" s="69" t="s">
        <v>124</v>
      </c>
      <c r="W102" s="69" t="s">
        <v>125</v>
      </c>
      <c r="X102" s="69" t="s">
        <v>126</v>
      </c>
      <c r="Y102" s="69" t="s">
        <v>127</v>
      </c>
      <c r="Z102" s="69" t="s">
        <v>128</v>
      </c>
      <c r="AA102" s="70" t="s">
        <v>129</v>
      </c>
    </row>
    <row r="103" spans="2:63" s="1" customFormat="1" ht="29.25" customHeight="1">
      <c r="B103" s="27"/>
      <c r="C103" s="72" t="s">
        <v>105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93">
        <f>BK103</f>
        <v>0</v>
      </c>
      <c r="O103" s="194"/>
      <c r="P103" s="194"/>
      <c r="Q103" s="194"/>
      <c r="R103" s="29"/>
      <c r="T103" s="71"/>
      <c r="U103" s="43"/>
      <c r="V103" s="43"/>
      <c r="W103" s="117">
        <f>W104</f>
        <v>812.082408</v>
      </c>
      <c r="X103" s="43"/>
      <c r="Y103" s="117">
        <f>Y104</f>
        <v>429.366</v>
      </c>
      <c r="Z103" s="43"/>
      <c r="AA103" s="118">
        <f>AA104</f>
        <v>0</v>
      </c>
      <c r="AT103" s="13" t="s">
        <v>78</v>
      </c>
      <c r="AU103" s="13" t="s">
        <v>111</v>
      </c>
      <c r="BK103" s="119">
        <f>BK104</f>
        <v>0</v>
      </c>
    </row>
    <row r="104" spans="2:63" s="9" customFormat="1" ht="36.75" customHeight="1">
      <c r="B104" s="120"/>
      <c r="C104" s="121"/>
      <c r="D104" s="122" t="s">
        <v>112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95">
        <f>BK104</f>
        <v>0</v>
      </c>
      <c r="O104" s="196"/>
      <c r="P104" s="196"/>
      <c r="Q104" s="196"/>
      <c r="R104" s="123"/>
      <c r="T104" s="124"/>
      <c r="U104" s="121"/>
      <c r="V104" s="121"/>
      <c r="W104" s="125">
        <f>W105+W110</f>
        <v>812.082408</v>
      </c>
      <c r="X104" s="121"/>
      <c r="Y104" s="125">
        <f>Y105+Y110</f>
        <v>429.366</v>
      </c>
      <c r="Z104" s="121"/>
      <c r="AA104" s="126">
        <f>AA105+AA110</f>
        <v>0</v>
      </c>
      <c r="AR104" s="127" t="s">
        <v>21</v>
      </c>
      <c r="AT104" s="128" t="s">
        <v>78</v>
      </c>
      <c r="AU104" s="128" t="s">
        <v>79</v>
      </c>
      <c r="AY104" s="127" t="s">
        <v>130</v>
      </c>
      <c r="BK104" s="129">
        <f>BK105+BK110</f>
        <v>0</v>
      </c>
    </row>
    <row r="105" spans="2:63" s="9" customFormat="1" ht="19.5" customHeight="1">
      <c r="B105" s="120"/>
      <c r="C105" s="121"/>
      <c r="D105" s="130" t="s">
        <v>113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97">
        <f>BK105</f>
        <v>0</v>
      </c>
      <c r="O105" s="198"/>
      <c r="P105" s="198"/>
      <c r="Q105" s="198"/>
      <c r="R105" s="123"/>
      <c r="T105" s="124"/>
      <c r="U105" s="121"/>
      <c r="V105" s="121"/>
      <c r="W105" s="125">
        <f>SUM(W106:W109)</f>
        <v>473.74199999999996</v>
      </c>
      <c r="X105" s="121"/>
      <c r="Y105" s="125">
        <f>SUM(Y106:Y109)</f>
        <v>429.366</v>
      </c>
      <c r="Z105" s="121"/>
      <c r="AA105" s="126">
        <f>SUM(AA106:AA109)</f>
        <v>0</v>
      </c>
      <c r="AR105" s="127" t="s">
        <v>21</v>
      </c>
      <c r="AT105" s="128" t="s">
        <v>78</v>
      </c>
      <c r="AU105" s="128" t="s">
        <v>21</v>
      </c>
      <c r="AY105" s="127" t="s">
        <v>130</v>
      </c>
      <c r="BK105" s="129">
        <f>SUM(BK106:BK109)</f>
        <v>0</v>
      </c>
    </row>
    <row r="106" spans="2:65" s="1" customFormat="1" ht="31.5" customHeight="1">
      <c r="B106" s="131"/>
      <c r="C106" s="132" t="s">
        <v>21</v>
      </c>
      <c r="D106" s="132" t="s">
        <v>131</v>
      </c>
      <c r="E106" s="133" t="s">
        <v>132</v>
      </c>
      <c r="F106" s="190" t="s">
        <v>133</v>
      </c>
      <c r="G106" s="191"/>
      <c r="H106" s="191"/>
      <c r="I106" s="191"/>
      <c r="J106" s="134" t="s">
        <v>134</v>
      </c>
      <c r="K106" s="135">
        <v>63</v>
      </c>
      <c r="L106" s="192"/>
      <c r="M106" s="191"/>
      <c r="N106" s="192">
        <f>ROUND(L106*K106,2)</f>
        <v>0</v>
      </c>
      <c r="O106" s="191"/>
      <c r="P106" s="191"/>
      <c r="Q106" s="191"/>
      <c r="R106" s="136"/>
      <c r="T106" s="137" t="s">
        <v>3</v>
      </c>
      <c r="U106" s="36" t="s">
        <v>44</v>
      </c>
      <c r="V106" s="138">
        <v>0.147</v>
      </c>
      <c r="W106" s="138">
        <f>V106*K106</f>
        <v>9.261</v>
      </c>
      <c r="X106" s="138">
        <v>2.0875</v>
      </c>
      <c r="Y106" s="138">
        <f>X106*K106</f>
        <v>131.5125</v>
      </c>
      <c r="Z106" s="138">
        <v>0</v>
      </c>
      <c r="AA106" s="139">
        <f>Z106*K106</f>
        <v>0</v>
      </c>
      <c r="AR106" s="13" t="s">
        <v>135</v>
      </c>
      <c r="AT106" s="13" t="s">
        <v>131</v>
      </c>
      <c r="AU106" s="13" t="s">
        <v>101</v>
      </c>
      <c r="AY106" s="13" t="s">
        <v>130</v>
      </c>
      <c r="BE106" s="140">
        <f>IF(U106="základní",N106,0)</f>
        <v>0</v>
      </c>
      <c r="BF106" s="140">
        <f>IF(U106="snížená",N106,0)</f>
        <v>0</v>
      </c>
      <c r="BG106" s="140">
        <f>IF(U106="zákl. přenesená",N106,0)</f>
        <v>0</v>
      </c>
      <c r="BH106" s="140">
        <f>IF(U106="sníž. přenesená",N106,0)</f>
        <v>0</v>
      </c>
      <c r="BI106" s="140">
        <f>IF(U106="nulová",N106,0)</f>
        <v>0</v>
      </c>
      <c r="BJ106" s="13" t="s">
        <v>21</v>
      </c>
      <c r="BK106" s="140">
        <f>ROUND(L106*K106,2)</f>
        <v>0</v>
      </c>
      <c r="BL106" s="13" t="s">
        <v>135</v>
      </c>
      <c r="BM106" s="13" t="s">
        <v>136</v>
      </c>
    </row>
    <row r="107" spans="2:65" s="1" customFormat="1" ht="31.5" customHeight="1">
      <c r="B107" s="131"/>
      <c r="C107" s="132" t="s">
        <v>101</v>
      </c>
      <c r="D107" s="132" t="s">
        <v>131</v>
      </c>
      <c r="E107" s="133" t="s">
        <v>137</v>
      </c>
      <c r="F107" s="190" t="s">
        <v>138</v>
      </c>
      <c r="G107" s="191"/>
      <c r="H107" s="191"/>
      <c r="I107" s="191"/>
      <c r="J107" s="134" t="s">
        <v>134</v>
      </c>
      <c r="K107" s="135">
        <v>105</v>
      </c>
      <c r="L107" s="192"/>
      <c r="M107" s="191"/>
      <c r="N107" s="192">
        <f>ROUND(L107*K107,2)</f>
        <v>0</v>
      </c>
      <c r="O107" s="191"/>
      <c r="P107" s="191"/>
      <c r="Q107" s="191"/>
      <c r="R107" s="136"/>
      <c r="T107" s="137" t="s">
        <v>3</v>
      </c>
      <c r="U107" s="36" t="s">
        <v>44</v>
      </c>
      <c r="V107" s="138">
        <v>2.305</v>
      </c>
      <c r="W107" s="138">
        <f>V107*K107</f>
        <v>242.025</v>
      </c>
      <c r="X107" s="138">
        <v>2.4143</v>
      </c>
      <c r="Y107" s="138">
        <f>X107*K107</f>
        <v>253.5015</v>
      </c>
      <c r="Z107" s="138">
        <v>0</v>
      </c>
      <c r="AA107" s="139">
        <f>Z107*K107</f>
        <v>0</v>
      </c>
      <c r="AR107" s="13" t="s">
        <v>135</v>
      </c>
      <c r="AT107" s="13" t="s">
        <v>131</v>
      </c>
      <c r="AU107" s="13" t="s">
        <v>101</v>
      </c>
      <c r="AY107" s="13" t="s">
        <v>130</v>
      </c>
      <c r="BE107" s="140">
        <f>IF(U107="základní",N107,0)</f>
        <v>0</v>
      </c>
      <c r="BF107" s="140">
        <f>IF(U107="snížená",N107,0)</f>
        <v>0</v>
      </c>
      <c r="BG107" s="140">
        <f>IF(U107="zákl. přenesená",N107,0)</f>
        <v>0</v>
      </c>
      <c r="BH107" s="140">
        <f>IF(U107="sníž. přenesená",N107,0)</f>
        <v>0</v>
      </c>
      <c r="BI107" s="140">
        <f>IF(U107="nulová",N107,0)</f>
        <v>0</v>
      </c>
      <c r="BJ107" s="13" t="s">
        <v>21</v>
      </c>
      <c r="BK107" s="140">
        <f>ROUND(L107*K107,2)</f>
        <v>0</v>
      </c>
      <c r="BL107" s="13" t="s">
        <v>135</v>
      </c>
      <c r="BM107" s="13" t="s">
        <v>139</v>
      </c>
    </row>
    <row r="108" spans="2:65" s="1" customFormat="1" ht="22.5" customHeight="1">
      <c r="B108" s="131"/>
      <c r="C108" s="132" t="s">
        <v>140</v>
      </c>
      <c r="D108" s="132" t="s">
        <v>131</v>
      </c>
      <c r="E108" s="133" t="s">
        <v>141</v>
      </c>
      <c r="F108" s="190" t="s">
        <v>142</v>
      </c>
      <c r="G108" s="191"/>
      <c r="H108" s="191"/>
      <c r="I108" s="191"/>
      <c r="J108" s="134" t="s">
        <v>143</v>
      </c>
      <c r="K108" s="135">
        <v>420</v>
      </c>
      <c r="L108" s="192"/>
      <c r="M108" s="191"/>
      <c r="N108" s="192">
        <f>ROUND(L108*K108,2)</f>
        <v>0</v>
      </c>
      <c r="O108" s="191"/>
      <c r="P108" s="191"/>
      <c r="Q108" s="191"/>
      <c r="R108" s="136"/>
      <c r="T108" s="137" t="s">
        <v>3</v>
      </c>
      <c r="U108" s="36" t="s">
        <v>44</v>
      </c>
      <c r="V108" s="138">
        <v>0.46</v>
      </c>
      <c r="W108" s="138">
        <f>V108*K108</f>
        <v>193.20000000000002</v>
      </c>
      <c r="X108" s="138">
        <v>0</v>
      </c>
      <c r="Y108" s="138">
        <f>X108*K108</f>
        <v>0</v>
      </c>
      <c r="Z108" s="138">
        <v>0</v>
      </c>
      <c r="AA108" s="139">
        <f>Z108*K108</f>
        <v>0</v>
      </c>
      <c r="AR108" s="13" t="s">
        <v>135</v>
      </c>
      <c r="AT108" s="13" t="s">
        <v>131</v>
      </c>
      <c r="AU108" s="13" t="s">
        <v>101</v>
      </c>
      <c r="AY108" s="13" t="s">
        <v>130</v>
      </c>
      <c r="BE108" s="140">
        <f>IF(U108="základní",N108,0)</f>
        <v>0</v>
      </c>
      <c r="BF108" s="140">
        <f>IF(U108="snížená",N108,0)</f>
        <v>0</v>
      </c>
      <c r="BG108" s="140">
        <f>IF(U108="zákl. přenesená",N108,0)</f>
        <v>0</v>
      </c>
      <c r="BH108" s="140">
        <f>IF(U108="sníž. přenesená",N108,0)</f>
        <v>0</v>
      </c>
      <c r="BI108" s="140">
        <f>IF(U108="nulová",N108,0)</f>
        <v>0</v>
      </c>
      <c r="BJ108" s="13" t="s">
        <v>21</v>
      </c>
      <c r="BK108" s="140">
        <f>ROUND(L108*K108,2)</f>
        <v>0</v>
      </c>
      <c r="BL108" s="13" t="s">
        <v>135</v>
      </c>
      <c r="BM108" s="13" t="s">
        <v>144</v>
      </c>
    </row>
    <row r="109" spans="2:65" s="1" customFormat="1" ht="31.5" customHeight="1">
      <c r="B109" s="131"/>
      <c r="C109" s="132" t="s">
        <v>135</v>
      </c>
      <c r="D109" s="132" t="s">
        <v>131</v>
      </c>
      <c r="E109" s="133" t="s">
        <v>145</v>
      </c>
      <c r="F109" s="190" t="s">
        <v>146</v>
      </c>
      <c r="G109" s="191"/>
      <c r="H109" s="191"/>
      <c r="I109" s="191"/>
      <c r="J109" s="134" t="s">
        <v>134</v>
      </c>
      <c r="K109" s="135">
        <v>24</v>
      </c>
      <c r="L109" s="192"/>
      <c r="M109" s="191"/>
      <c r="N109" s="192">
        <f>ROUND(L109*K109,2)</f>
        <v>0</v>
      </c>
      <c r="O109" s="191"/>
      <c r="P109" s="191"/>
      <c r="Q109" s="191"/>
      <c r="R109" s="136"/>
      <c r="T109" s="137" t="s">
        <v>3</v>
      </c>
      <c r="U109" s="36" t="s">
        <v>44</v>
      </c>
      <c r="V109" s="138">
        <v>1.219</v>
      </c>
      <c r="W109" s="138">
        <f>V109*K109</f>
        <v>29.256</v>
      </c>
      <c r="X109" s="138">
        <v>1.848</v>
      </c>
      <c r="Y109" s="138">
        <f>X109*K109</f>
        <v>44.352000000000004</v>
      </c>
      <c r="Z109" s="138">
        <v>0</v>
      </c>
      <c r="AA109" s="139">
        <f>Z109*K109</f>
        <v>0</v>
      </c>
      <c r="AR109" s="13" t="s">
        <v>135</v>
      </c>
      <c r="AT109" s="13" t="s">
        <v>131</v>
      </c>
      <c r="AU109" s="13" t="s">
        <v>101</v>
      </c>
      <c r="AY109" s="13" t="s">
        <v>130</v>
      </c>
      <c r="BE109" s="140">
        <f>IF(U109="základní",N109,0)</f>
        <v>0</v>
      </c>
      <c r="BF109" s="140">
        <f>IF(U109="snížená",N109,0)</f>
        <v>0</v>
      </c>
      <c r="BG109" s="140">
        <f>IF(U109="zákl. přenesená",N109,0)</f>
        <v>0</v>
      </c>
      <c r="BH109" s="140">
        <f>IF(U109="sníž. přenesená",N109,0)</f>
        <v>0</v>
      </c>
      <c r="BI109" s="140">
        <f>IF(U109="nulová",N109,0)</f>
        <v>0</v>
      </c>
      <c r="BJ109" s="13" t="s">
        <v>21</v>
      </c>
      <c r="BK109" s="140">
        <f>ROUND(L109*K109,2)</f>
        <v>0</v>
      </c>
      <c r="BL109" s="13" t="s">
        <v>135</v>
      </c>
      <c r="BM109" s="13" t="s">
        <v>147</v>
      </c>
    </row>
    <row r="110" spans="2:63" s="9" customFormat="1" ht="29.25" customHeight="1">
      <c r="B110" s="120"/>
      <c r="C110" s="121"/>
      <c r="D110" s="130" t="s">
        <v>114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99">
        <f>BK110</f>
        <v>0</v>
      </c>
      <c r="O110" s="200"/>
      <c r="P110" s="200"/>
      <c r="Q110" s="200"/>
      <c r="R110" s="123"/>
      <c r="T110" s="124"/>
      <c r="U110" s="121"/>
      <c r="V110" s="121"/>
      <c r="W110" s="125">
        <f>W111</f>
        <v>338.340408</v>
      </c>
      <c r="X110" s="121"/>
      <c r="Y110" s="125">
        <f>Y111</f>
        <v>0</v>
      </c>
      <c r="Z110" s="121"/>
      <c r="AA110" s="126">
        <f>AA111</f>
        <v>0</v>
      </c>
      <c r="AR110" s="127" t="s">
        <v>21</v>
      </c>
      <c r="AT110" s="128" t="s">
        <v>78</v>
      </c>
      <c r="AU110" s="128" t="s">
        <v>21</v>
      </c>
      <c r="AY110" s="127" t="s">
        <v>130</v>
      </c>
      <c r="BK110" s="129">
        <f>BK111</f>
        <v>0</v>
      </c>
    </row>
    <row r="111" spans="2:65" s="1" customFormat="1" ht="31.5" customHeight="1">
      <c r="B111" s="131"/>
      <c r="C111" s="132" t="s">
        <v>148</v>
      </c>
      <c r="D111" s="132" t="s">
        <v>131</v>
      </c>
      <c r="E111" s="133" t="s">
        <v>149</v>
      </c>
      <c r="F111" s="190" t="s">
        <v>150</v>
      </c>
      <c r="G111" s="191"/>
      <c r="H111" s="191"/>
      <c r="I111" s="191"/>
      <c r="J111" s="134" t="s">
        <v>151</v>
      </c>
      <c r="K111" s="135">
        <v>429.366</v>
      </c>
      <c r="L111" s="192"/>
      <c r="M111" s="191"/>
      <c r="N111" s="192">
        <f>ROUND(L111*K111,2)</f>
        <v>0</v>
      </c>
      <c r="O111" s="191"/>
      <c r="P111" s="191"/>
      <c r="Q111" s="191"/>
      <c r="R111" s="136"/>
      <c r="T111" s="137" t="s">
        <v>3</v>
      </c>
      <c r="U111" s="141" t="s">
        <v>44</v>
      </c>
      <c r="V111" s="142">
        <v>0.788</v>
      </c>
      <c r="W111" s="142">
        <f>V111*K111</f>
        <v>338.340408</v>
      </c>
      <c r="X111" s="142">
        <v>0</v>
      </c>
      <c r="Y111" s="142">
        <f>X111*K111</f>
        <v>0</v>
      </c>
      <c r="Z111" s="142">
        <v>0</v>
      </c>
      <c r="AA111" s="143">
        <f>Z111*K111</f>
        <v>0</v>
      </c>
      <c r="AR111" s="13" t="s">
        <v>135</v>
      </c>
      <c r="AT111" s="13" t="s">
        <v>131</v>
      </c>
      <c r="AU111" s="13" t="s">
        <v>101</v>
      </c>
      <c r="AY111" s="13" t="s">
        <v>130</v>
      </c>
      <c r="BE111" s="140">
        <f>IF(U111="základní",N111,0)</f>
        <v>0</v>
      </c>
      <c r="BF111" s="140">
        <f>IF(U111="snížená",N111,0)</f>
        <v>0</v>
      </c>
      <c r="BG111" s="140">
        <f>IF(U111="zákl. přenesená",N111,0)</f>
        <v>0</v>
      </c>
      <c r="BH111" s="140">
        <f>IF(U111="sníž. přenesená",N111,0)</f>
        <v>0</v>
      </c>
      <c r="BI111" s="140">
        <f>IF(U111="nulová",N111,0)</f>
        <v>0</v>
      </c>
      <c r="BJ111" s="13" t="s">
        <v>21</v>
      </c>
      <c r="BK111" s="140">
        <f>ROUND(L111*K111,2)</f>
        <v>0</v>
      </c>
      <c r="BL111" s="13" t="s">
        <v>135</v>
      </c>
      <c r="BM111" s="13" t="s">
        <v>152</v>
      </c>
    </row>
    <row r="112" spans="2:18" s="1" customFormat="1" ht="6.75" customHeight="1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/>
    </row>
  </sheetData>
  <sheetProtection/>
  <mergeCells count="7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67:Q67"/>
    <mergeCell ref="F69:P69"/>
    <mergeCell ref="F70:P70"/>
    <mergeCell ref="M72:P72"/>
    <mergeCell ref="M74:Q74"/>
    <mergeCell ref="M75:Q75"/>
    <mergeCell ref="C77:G77"/>
    <mergeCell ref="N77:Q77"/>
    <mergeCell ref="N79:Q79"/>
    <mergeCell ref="N80:Q80"/>
    <mergeCell ref="N81:Q81"/>
    <mergeCell ref="N82:Q82"/>
    <mergeCell ref="N84:Q84"/>
    <mergeCell ref="L86:Q86"/>
    <mergeCell ref="C92:Q92"/>
    <mergeCell ref="N107:Q107"/>
    <mergeCell ref="F94:P94"/>
    <mergeCell ref="F95:P95"/>
    <mergeCell ref="M97:P97"/>
    <mergeCell ref="M99:Q99"/>
    <mergeCell ref="M100:Q100"/>
    <mergeCell ref="F102:I102"/>
    <mergeCell ref="L102:M102"/>
    <mergeCell ref="N102:Q102"/>
    <mergeCell ref="L108:M108"/>
    <mergeCell ref="N108:Q108"/>
    <mergeCell ref="F109:I109"/>
    <mergeCell ref="L109:M109"/>
    <mergeCell ref="N109:Q109"/>
    <mergeCell ref="F106:I106"/>
    <mergeCell ref="L106:M106"/>
    <mergeCell ref="N106:Q106"/>
    <mergeCell ref="F107:I107"/>
    <mergeCell ref="L107:M107"/>
    <mergeCell ref="H1:K1"/>
    <mergeCell ref="S2:AC2"/>
    <mergeCell ref="F111:I111"/>
    <mergeCell ref="L111:M111"/>
    <mergeCell ref="N111:Q111"/>
    <mergeCell ref="N103:Q103"/>
    <mergeCell ref="N104:Q104"/>
    <mergeCell ref="N105:Q105"/>
    <mergeCell ref="N110:Q110"/>
    <mergeCell ref="F108:I10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4"/>
  <sheetViews>
    <sheetView zoomScalePageLayoutView="0" workbookViewId="0" topLeftCell="A1">
      <selection activeCell="L123" sqref="L123:M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255</v>
      </c>
      <c r="G1" s="152"/>
      <c r="H1" s="189" t="s">
        <v>256</v>
      </c>
      <c r="I1" s="189"/>
      <c r="J1" s="189"/>
      <c r="K1" s="189"/>
      <c r="L1" s="152" t="s">
        <v>257</v>
      </c>
      <c r="M1" s="150"/>
      <c r="N1" s="150"/>
      <c r="O1" s="151" t="s">
        <v>100</v>
      </c>
      <c r="P1" s="150"/>
      <c r="Q1" s="150"/>
      <c r="R1" s="150"/>
      <c r="S1" s="152" t="s">
        <v>258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54" t="s">
        <v>6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3" t="s">
        <v>89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101</v>
      </c>
    </row>
    <row r="4" spans="2:46" ht="36.75" customHeight="1">
      <c r="B4" s="17"/>
      <c r="C4" s="180" t="s">
        <v>102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201" t="str">
        <f>'Rekapitulace stavby'!K6</f>
        <v>Vodní nádrž na p.č.5103/4 k.ú.Dešná u Dačic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2:18" s="1" customFormat="1" ht="32.25" customHeight="1">
      <c r="B7" s="27"/>
      <c r="C7" s="28"/>
      <c r="D7" s="23" t="s">
        <v>103</v>
      </c>
      <c r="E7" s="28"/>
      <c r="F7" s="187" t="s">
        <v>153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8"/>
      <c r="R7" s="29"/>
    </row>
    <row r="8" spans="2:18" s="1" customFormat="1" ht="14.25" customHeight="1">
      <c r="B8" s="27"/>
      <c r="C8" s="28"/>
      <c r="D8" s="24" t="s">
        <v>18</v>
      </c>
      <c r="E8" s="28"/>
      <c r="F8" s="22" t="s">
        <v>19</v>
      </c>
      <c r="G8" s="28"/>
      <c r="H8" s="28"/>
      <c r="I8" s="28"/>
      <c r="J8" s="28"/>
      <c r="K8" s="28"/>
      <c r="L8" s="28"/>
      <c r="M8" s="24" t="s">
        <v>20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22</v>
      </c>
      <c r="E9" s="28"/>
      <c r="F9" s="22" t="s">
        <v>23</v>
      </c>
      <c r="G9" s="28"/>
      <c r="H9" s="28"/>
      <c r="I9" s="28"/>
      <c r="J9" s="28"/>
      <c r="K9" s="28"/>
      <c r="L9" s="28"/>
      <c r="M9" s="24" t="s">
        <v>24</v>
      </c>
      <c r="N9" s="28"/>
      <c r="O9" s="202" t="str">
        <f>'Rekapitulace stavby'!AN8</f>
        <v>23.4.2016</v>
      </c>
      <c r="P9" s="158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28</v>
      </c>
      <c r="E11" s="28"/>
      <c r="F11" s="28"/>
      <c r="G11" s="28"/>
      <c r="H11" s="28"/>
      <c r="I11" s="28"/>
      <c r="J11" s="28"/>
      <c r="K11" s="28"/>
      <c r="L11" s="28"/>
      <c r="M11" s="24" t="s">
        <v>29</v>
      </c>
      <c r="N11" s="28"/>
      <c r="O11" s="186">
        <f>IF('Rekapitulace stavby'!AN10="","",'Rekapitulace stavby'!AN10)</f>
      </c>
      <c r="P11" s="158"/>
      <c r="Q11" s="28"/>
      <c r="R11" s="29"/>
    </row>
    <row r="12" spans="2:18" s="1" customFormat="1" ht="18" customHeight="1">
      <c r="B12" s="27"/>
      <c r="C12" s="28"/>
      <c r="D12" s="28"/>
      <c r="E12" s="22" t="str">
        <f>IF('Rekapitulace stavby'!E11="","",'Rekapitulace stavby'!E11)</f>
        <v> 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>
        <f>IF('Rekapitulace stavby'!AN11="","",'Rekapitulace stavby'!AN11)</f>
      </c>
      <c r="P12" s="158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29</v>
      </c>
      <c r="N14" s="28"/>
      <c r="O14" s="186">
        <f>IF('Rekapitulace stavby'!AN13="","",'Rekapitulace stavby'!AN13)</f>
      </c>
      <c r="P14" s="158"/>
      <c r="Q14" s="28"/>
      <c r="R14" s="29"/>
    </row>
    <row r="15" spans="2:18" s="1" customFormat="1" ht="18" customHeight="1">
      <c r="B15" s="27"/>
      <c r="C15" s="28"/>
      <c r="D15" s="28"/>
      <c r="E15" s="22" t="str">
        <f>IF('Rekapitulace stavby'!E14="","",'Rekapitulace stavby'!E14)</f>
        <v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>
        <f>IF('Rekapitulace stavby'!AN14="","",'Rekapitulace stavby'!AN14)</f>
      </c>
      <c r="P15" s="158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33</v>
      </c>
      <c r="E17" s="28"/>
      <c r="F17" s="28"/>
      <c r="G17" s="28"/>
      <c r="H17" s="28"/>
      <c r="I17" s="28"/>
      <c r="J17" s="28"/>
      <c r="K17" s="28"/>
      <c r="L17" s="28"/>
      <c r="M17" s="24" t="s">
        <v>29</v>
      </c>
      <c r="N17" s="28"/>
      <c r="O17" s="186" t="s">
        <v>34</v>
      </c>
      <c r="P17" s="158"/>
      <c r="Q17" s="28"/>
      <c r="R17" s="29"/>
    </row>
    <row r="18" spans="2:18" s="1" customFormat="1" ht="18" customHeight="1">
      <c r="B18" s="27"/>
      <c r="C18" s="28"/>
      <c r="D18" s="28"/>
      <c r="E18" s="22" t="s">
        <v>35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8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37</v>
      </c>
      <c r="E20" s="28"/>
      <c r="F20" s="28"/>
      <c r="G20" s="28"/>
      <c r="H20" s="28"/>
      <c r="I20" s="28"/>
      <c r="J20" s="28"/>
      <c r="K20" s="28"/>
      <c r="L20" s="28"/>
      <c r="M20" s="24" t="s">
        <v>29</v>
      </c>
      <c r="N20" s="28"/>
      <c r="O20" s="186">
        <f>IF('Rekapitulace stavby'!AN19="","",'Rekapitulace stavby'!AN19)</f>
      </c>
      <c r="P20" s="158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> 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>
        <f>IF('Rekapitulace stavby'!AN20="","",'Rekapitulace stavby'!AN20)</f>
      </c>
      <c r="P21" s="158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134.25" customHeight="1">
      <c r="B24" s="27"/>
      <c r="C24" s="28"/>
      <c r="D24" s="28"/>
      <c r="E24" s="188" t="s">
        <v>39</v>
      </c>
      <c r="F24" s="158"/>
      <c r="G24" s="158"/>
      <c r="H24" s="158"/>
      <c r="I24" s="158"/>
      <c r="J24" s="158"/>
      <c r="K24" s="158"/>
      <c r="L24" s="15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105</v>
      </c>
      <c r="E27" s="28"/>
      <c r="F27" s="28"/>
      <c r="G27" s="28"/>
      <c r="H27" s="28"/>
      <c r="I27" s="28"/>
      <c r="J27" s="28"/>
      <c r="K27" s="28"/>
      <c r="L27" s="28"/>
      <c r="M27" s="181">
        <f>N80</f>
        <v>0</v>
      </c>
      <c r="N27" s="158"/>
      <c r="O27" s="158"/>
      <c r="P27" s="158"/>
      <c r="Q27" s="28"/>
      <c r="R27" s="29"/>
    </row>
    <row r="28" spans="2:18" s="1" customFormat="1" ht="14.25" customHeight="1">
      <c r="B28" s="27"/>
      <c r="C28" s="28"/>
      <c r="D28" s="26" t="s">
        <v>106</v>
      </c>
      <c r="E28" s="28"/>
      <c r="F28" s="28"/>
      <c r="G28" s="28"/>
      <c r="H28" s="28"/>
      <c r="I28" s="28"/>
      <c r="J28" s="28"/>
      <c r="K28" s="28"/>
      <c r="L28" s="28"/>
      <c r="M28" s="181">
        <f>N86</f>
        <v>0</v>
      </c>
      <c r="N28" s="158"/>
      <c r="O28" s="158"/>
      <c r="P28" s="158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42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158"/>
      <c r="O30" s="158"/>
      <c r="P30" s="158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43</v>
      </c>
      <c r="E32" s="34" t="s">
        <v>44</v>
      </c>
      <c r="F32" s="35">
        <v>0.21</v>
      </c>
      <c r="G32" s="98" t="s">
        <v>45</v>
      </c>
      <c r="H32" s="213">
        <f>ROUND((SUM(BE86:BE87)+SUM(BE105:BE123)),2)</f>
        <v>0</v>
      </c>
      <c r="I32" s="158"/>
      <c r="J32" s="158"/>
      <c r="K32" s="28"/>
      <c r="L32" s="28"/>
      <c r="M32" s="213">
        <f>ROUND(ROUND((SUM(BE86:BE87)+SUM(BE105:BE123)),2)*F32,2)</f>
        <v>0</v>
      </c>
      <c r="N32" s="158"/>
      <c r="O32" s="158"/>
      <c r="P32" s="158"/>
      <c r="Q32" s="28"/>
      <c r="R32" s="29"/>
    </row>
    <row r="33" spans="2:18" s="1" customFormat="1" ht="14.25" customHeight="1">
      <c r="B33" s="27"/>
      <c r="C33" s="28"/>
      <c r="D33" s="28"/>
      <c r="E33" s="34" t="s">
        <v>46</v>
      </c>
      <c r="F33" s="35">
        <v>0.15</v>
      </c>
      <c r="G33" s="98" t="s">
        <v>45</v>
      </c>
      <c r="H33" s="213">
        <f>ROUND((SUM(BF86:BF87)+SUM(BF105:BF123)),2)</f>
        <v>0</v>
      </c>
      <c r="I33" s="158"/>
      <c r="J33" s="158"/>
      <c r="K33" s="28"/>
      <c r="L33" s="28"/>
      <c r="M33" s="213">
        <f>ROUND(ROUND((SUM(BF86:BF87)+SUM(BF105:BF123)),2)*F33,2)</f>
        <v>0</v>
      </c>
      <c r="N33" s="158"/>
      <c r="O33" s="158"/>
      <c r="P33" s="158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47</v>
      </c>
      <c r="F34" s="35">
        <v>0.21</v>
      </c>
      <c r="G34" s="98" t="s">
        <v>45</v>
      </c>
      <c r="H34" s="213">
        <f>ROUND((SUM(BG86:BG87)+SUM(BG105:BG123)),2)</f>
        <v>0</v>
      </c>
      <c r="I34" s="158"/>
      <c r="J34" s="158"/>
      <c r="K34" s="28"/>
      <c r="L34" s="28"/>
      <c r="M34" s="213">
        <v>0</v>
      </c>
      <c r="N34" s="158"/>
      <c r="O34" s="158"/>
      <c r="P34" s="158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48</v>
      </c>
      <c r="F35" s="35">
        <v>0.15</v>
      </c>
      <c r="G35" s="98" t="s">
        <v>45</v>
      </c>
      <c r="H35" s="213">
        <f>ROUND((SUM(BH86:BH87)+SUM(BH105:BH123)),2)</f>
        <v>0</v>
      </c>
      <c r="I35" s="158"/>
      <c r="J35" s="158"/>
      <c r="K35" s="28"/>
      <c r="L35" s="28"/>
      <c r="M35" s="213">
        <v>0</v>
      </c>
      <c r="N35" s="158"/>
      <c r="O35" s="158"/>
      <c r="P35" s="158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49</v>
      </c>
      <c r="F36" s="35">
        <v>0</v>
      </c>
      <c r="G36" s="98" t="s">
        <v>45</v>
      </c>
      <c r="H36" s="213">
        <f>ROUND((SUM(BI86:BI87)+SUM(BI105:BI123)),2)</f>
        <v>0</v>
      </c>
      <c r="I36" s="158"/>
      <c r="J36" s="158"/>
      <c r="K36" s="28"/>
      <c r="L36" s="28"/>
      <c r="M36" s="213">
        <v>0</v>
      </c>
      <c r="N36" s="158"/>
      <c r="O36" s="158"/>
      <c r="P36" s="158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50</v>
      </c>
      <c r="E38" s="67"/>
      <c r="F38" s="67"/>
      <c r="G38" s="100" t="s">
        <v>51</v>
      </c>
      <c r="H38" s="101" t="s">
        <v>52</v>
      </c>
      <c r="I38" s="67"/>
      <c r="J38" s="67"/>
      <c r="K38" s="67"/>
      <c r="L38" s="214">
        <f>SUM(M30:M36)</f>
        <v>0</v>
      </c>
      <c r="M38" s="170"/>
      <c r="N38" s="170"/>
      <c r="O38" s="170"/>
      <c r="P38" s="172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s="1" customFormat="1" ht="15">
      <c r="B42" s="27"/>
      <c r="C42" s="28"/>
      <c r="D42" s="42" t="s">
        <v>53</v>
      </c>
      <c r="E42" s="43"/>
      <c r="F42" s="43"/>
      <c r="G42" s="43"/>
      <c r="H42" s="44"/>
      <c r="I42" s="28"/>
      <c r="J42" s="42" t="s">
        <v>54</v>
      </c>
      <c r="K42" s="43"/>
      <c r="L42" s="43"/>
      <c r="M42" s="43"/>
      <c r="N42" s="43"/>
      <c r="O42" s="43"/>
      <c r="P42" s="44"/>
      <c r="Q42" s="28"/>
      <c r="R42" s="29"/>
    </row>
    <row r="43" spans="2:18" ht="13.5">
      <c r="B43" s="17"/>
      <c r="C43" s="18"/>
      <c r="D43" s="45"/>
      <c r="E43" s="18"/>
      <c r="F43" s="18"/>
      <c r="G43" s="18"/>
      <c r="H43" s="46"/>
      <c r="I43" s="18"/>
      <c r="J43" s="45"/>
      <c r="K43" s="18"/>
      <c r="L43" s="18"/>
      <c r="M43" s="18"/>
      <c r="N43" s="18"/>
      <c r="O43" s="18"/>
      <c r="P43" s="46"/>
      <c r="Q43" s="18"/>
      <c r="R43" s="19"/>
    </row>
    <row r="44" spans="2:18" ht="13.5">
      <c r="B44" s="17"/>
      <c r="C44" s="18"/>
      <c r="D44" s="45"/>
      <c r="E44" s="18"/>
      <c r="F44" s="18"/>
      <c r="G44" s="18"/>
      <c r="H44" s="46"/>
      <c r="I44" s="18"/>
      <c r="J44" s="45"/>
      <c r="K44" s="18"/>
      <c r="L44" s="18"/>
      <c r="M44" s="18"/>
      <c r="N44" s="18"/>
      <c r="O44" s="18"/>
      <c r="P44" s="46"/>
      <c r="Q44" s="18"/>
      <c r="R44" s="19"/>
    </row>
    <row r="45" spans="2:18" ht="13.5">
      <c r="B45" s="17"/>
      <c r="C45" s="18"/>
      <c r="D45" s="45"/>
      <c r="E45" s="18"/>
      <c r="F45" s="18"/>
      <c r="G45" s="18"/>
      <c r="H45" s="46"/>
      <c r="I45" s="18"/>
      <c r="J45" s="45"/>
      <c r="K45" s="18"/>
      <c r="L45" s="18"/>
      <c r="M45" s="18"/>
      <c r="N45" s="18"/>
      <c r="O45" s="18"/>
      <c r="P45" s="46"/>
      <c r="Q45" s="18"/>
      <c r="R45" s="19"/>
    </row>
    <row r="46" spans="2:18" ht="13.5">
      <c r="B46" s="17"/>
      <c r="C46" s="18"/>
      <c r="D46" s="45"/>
      <c r="E46" s="18"/>
      <c r="F46" s="18"/>
      <c r="G46" s="18"/>
      <c r="H46" s="46"/>
      <c r="I46" s="18"/>
      <c r="J46" s="45"/>
      <c r="K46" s="18"/>
      <c r="L46" s="18"/>
      <c r="M46" s="18"/>
      <c r="N46" s="18"/>
      <c r="O46" s="18"/>
      <c r="P46" s="46"/>
      <c r="Q46" s="18"/>
      <c r="R46" s="19"/>
    </row>
    <row r="47" spans="2:18" ht="13.5">
      <c r="B47" s="17"/>
      <c r="C47" s="18"/>
      <c r="D47" s="45"/>
      <c r="E47" s="18"/>
      <c r="F47" s="18"/>
      <c r="G47" s="18"/>
      <c r="H47" s="46"/>
      <c r="I47" s="18"/>
      <c r="J47" s="45"/>
      <c r="K47" s="18"/>
      <c r="L47" s="18"/>
      <c r="M47" s="18"/>
      <c r="N47" s="18"/>
      <c r="O47" s="18"/>
      <c r="P47" s="46"/>
      <c r="Q47" s="18"/>
      <c r="R47" s="19"/>
    </row>
    <row r="48" spans="2:18" ht="13.5">
      <c r="B48" s="17"/>
      <c r="C48" s="18"/>
      <c r="D48" s="45"/>
      <c r="E48" s="18"/>
      <c r="F48" s="18"/>
      <c r="G48" s="18"/>
      <c r="H48" s="46"/>
      <c r="I48" s="18"/>
      <c r="J48" s="45"/>
      <c r="K48" s="18"/>
      <c r="L48" s="18"/>
      <c r="M48" s="18"/>
      <c r="N48" s="18"/>
      <c r="O48" s="18"/>
      <c r="P48" s="46"/>
      <c r="Q48" s="18"/>
      <c r="R48" s="19"/>
    </row>
    <row r="49" spans="2:18" ht="13.5">
      <c r="B49" s="17"/>
      <c r="C49" s="18"/>
      <c r="D49" s="45"/>
      <c r="E49" s="18"/>
      <c r="F49" s="18"/>
      <c r="G49" s="18"/>
      <c r="H49" s="46"/>
      <c r="I49" s="18"/>
      <c r="J49" s="45"/>
      <c r="K49" s="18"/>
      <c r="L49" s="18"/>
      <c r="M49" s="18"/>
      <c r="N49" s="18"/>
      <c r="O49" s="18"/>
      <c r="P49" s="46"/>
      <c r="Q49" s="18"/>
      <c r="R49" s="19"/>
    </row>
    <row r="50" spans="2:18" ht="13.5">
      <c r="B50" s="17"/>
      <c r="C50" s="18"/>
      <c r="D50" s="45"/>
      <c r="E50" s="18"/>
      <c r="F50" s="18"/>
      <c r="G50" s="18"/>
      <c r="H50" s="46"/>
      <c r="I50" s="18"/>
      <c r="J50" s="45"/>
      <c r="K50" s="18"/>
      <c r="L50" s="18"/>
      <c r="M50" s="18"/>
      <c r="N50" s="18"/>
      <c r="O50" s="18"/>
      <c r="P50" s="46"/>
      <c r="Q50" s="18"/>
      <c r="R50" s="19"/>
    </row>
    <row r="51" spans="2:18" s="1" customFormat="1" ht="15">
      <c r="B51" s="27"/>
      <c r="C51" s="28"/>
      <c r="D51" s="47" t="s">
        <v>55</v>
      </c>
      <c r="E51" s="48"/>
      <c r="F51" s="48"/>
      <c r="G51" s="49" t="s">
        <v>56</v>
      </c>
      <c r="H51" s="50"/>
      <c r="I51" s="28"/>
      <c r="J51" s="47" t="s">
        <v>55</v>
      </c>
      <c r="K51" s="48"/>
      <c r="L51" s="48"/>
      <c r="M51" s="48"/>
      <c r="N51" s="49" t="s">
        <v>56</v>
      </c>
      <c r="O51" s="48"/>
      <c r="P51" s="50"/>
      <c r="Q51" s="28"/>
      <c r="R51" s="29"/>
    </row>
    <row r="52" spans="2:18" ht="13.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2:18" s="1" customFormat="1" ht="15">
      <c r="B53" s="27"/>
      <c r="C53" s="28"/>
      <c r="D53" s="42" t="s">
        <v>57</v>
      </c>
      <c r="E53" s="43"/>
      <c r="F53" s="43"/>
      <c r="G53" s="43"/>
      <c r="H53" s="44"/>
      <c r="I53" s="28"/>
      <c r="J53" s="42" t="s">
        <v>58</v>
      </c>
      <c r="K53" s="43"/>
      <c r="L53" s="43"/>
      <c r="M53" s="43"/>
      <c r="N53" s="43"/>
      <c r="O53" s="43"/>
      <c r="P53" s="44"/>
      <c r="Q53" s="28"/>
      <c r="R53" s="2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9"/>
    </row>
    <row r="60" spans="2:18" ht="13.5">
      <c r="B60" s="17"/>
      <c r="C60" s="18"/>
      <c r="D60" s="45"/>
      <c r="E60" s="18"/>
      <c r="F60" s="18"/>
      <c r="G60" s="18"/>
      <c r="H60" s="46"/>
      <c r="I60" s="18"/>
      <c r="J60" s="45"/>
      <c r="K60" s="18"/>
      <c r="L60" s="18"/>
      <c r="M60" s="18"/>
      <c r="N60" s="18"/>
      <c r="O60" s="18"/>
      <c r="P60" s="46"/>
      <c r="Q60" s="18"/>
      <c r="R60" s="19"/>
    </row>
    <row r="61" spans="2:18" ht="13.5">
      <c r="B61" s="17"/>
      <c r="C61" s="18"/>
      <c r="D61" s="45"/>
      <c r="E61" s="18"/>
      <c r="F61" s="18"/>
      <c r="G61" s="18"/>
      <c r="H61" s="46"/>
      <c r="I61" s="18"/>
      <c r="J61" s="45"/>
      <c r="K61" s="18"/>
      <c r="L61" s="18"/>
      <c r="M61" s="18"/>
      <c r="N61" s="18"/>
      <c r="O61" s="18"/>
      <c r="P61" s="46"/>
      <c r="Q61" s="18"/>
      <c r="R61" s="19"/>
    </row>
    <row r="62" spans="2:18" s="1" customFormat="1" ht="15">
      <c r="B62" s="27"/>
      <c r="C62" s="28"/>
      <c r="D62" s="47" t="s">
        <v>55</v>
      </c>
      <c r="E62" s="48"/>
      <c r="F62" s="48"/>
      <c r="G62" s="49" t="s">
        <v>56</v>
      </c>
      <c r="H62" s="50"/>
      <c r="I62" s="28"/>
      <c r="J62" s="47" t="s">
        <v>55</v>
      </c>
      <c r="K62" s="48"/>
      <c r="L62" s="48"/>
      <c r="M62" s="48"/>
      <c r="N62" s="49" t="s">
        <v>56</v>
      </c>
      <c r="O62" s="48"/>
      <c r="P62" s="50"/>
      <c r="Q62" s="28"/>
      <c r="R62" s="29"/>
    </row>
    <row r="63" spans="2:18" s="1" customFormat="1" ht="14.2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3"/>
    </row>
    <row r="67" spans="2:18" s="1" customFormat="1" ht="6.75" customHeigh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spans="2:18" s="1" customFormat="1" ht="36.75" customHeight="1">
      <c r="B68" s="27"/>
      <c r="C68" s="180" t="s">
        <v>107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29"/>
    </row>
    <row r="69" spans="2:18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</row>
    <row r="70" spans="2:18" s="1" customFormat="1" ht="30" customHeight="1">
      <c r="B70" s="27"/>
      <c r="C70" s="24" t="s">
        <v>15</v>
      </c>
      <c r="D70" s="28"/>
      <c r="E70" s="28"/>
      <c r="F70" s="201" t="str">
        <f>F6</f>
        <v>Vodní nádrž na p.č.5103/4 k.ú.Dešná u Dačic</v>
      </c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8"/>
      <c r="R70" s="29"/>
    </row>
    <row r="71" spans="2:18" s="1" customFormat="1" ht="36.75" customHeight="1">
      <c r="B71" s="27"/>
      <c r="C71" s="61" t="s">
        <v>103</v>
      </c>
      <c r="D71" s="28"/>
      <c r="E71" s="28"/>
      <c r="F71" s="163" t="str">
        <f>F7</f>
        <v>201604351 - SO 01 - vodní nádrž</v>
      </c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28"/>
      <c r="R71" s="29"/>
    </row>
    <row r="72" spans="2:18" s="1" customFormat="1" ht="6.75" customHeight="1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</row>
    <row r="73" spans="2:18" s="1" customFormat="1" ht="18" customHeight="1">
      <c r="B73" s="27"/>
      <c r="C73" s="24" t="s">
        <v>22</v>
      </c>
      <c r="D73" s="28"/>
      <c r="E73" s="28"/>
      <c r="F73" s="22" t="str">
        <f>F9</f>
        <v>Dešná u Dačic</v>
      </c>
      <c r="G73" s="28"/>
      <c r="H73" s="28"/>
      <c r="I73" s="28"/>
      <c r="J73" s="28"/>
      <c r="K73" s="24" t="s">
        <v>24</v>
      </c>
      <c r="L73" s="28"/>
      <c r="M73" s="202" t="str">
        <f>IF(O9="","",O9)</f>
        <v>23.4.2016</v>
      </c>
      <c r="N73" s="158"/>
      <c r="O73" s="158"/>
      <c r="P73" s="158"/>
      <c r="Q73" s="28"/>
      <c r="R73" s="29"/>
    </row>
    <row r="74" spans="2:18" s="1" customFormat="1" ht="6.75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</row>
    <row r="75" spans="2:18" s="1" customFormat="1" ht="15">
      <c r="B75" s="27"/>
      <c r="C75" s="24" t="s">
        <v>28</v>
      </c>
      <c r="D75" s="28"/>
      <c r="E75" s="28"/>
      <c r="F75" s="22" t="str">
        <f>E12</f>
        <v> </v>
      </c>
      <c r="G75" s="28"/>
      <c r="H75" s="28"/>
      <c r="I75" s="28"/>
      <c r="J75" s="28"/>
      <c r="K75" s="24" t="s">
        <v>33</v>
      </c>
      <c r="L75" s="28"/>
      <c r="M75" s="186" t="str">
        <f>E18</f>
        <v>Ing. Zděněk Hejtman</v>
      </c>
      <c r="N75" s="158"/>
      <c r="O75" s="158"/>
      <c r="P75" s="158"/>
      <c r="Q75" s="158"/>
      <c r="R75" s="29"/>
    </row>
    <row r="76" spans="2:18" s="1" customFormat="1" ht="14.25" customHeight="1">
      <c r="B76" s="27"/>
      <c r="C76" s="24" t="s">
        <v>32</v>
      </c>
      <c r="D76" s="28"/>
      <c r="E76" s="28"/>
      <c r="F76" s="22" t="str">
        <f>IF(E15="","",E15)</f>
        <v> </v>
      </c>
      <c r="G76" s="28"/>
      <c r="H76" s="28"/>
      <c r="I76" s="28"/>
      <c r="J76" s="28"/>
      <c r="K76" s="24" t="s">
        <v>37</v>
      </c>
      <c r="L76" s="28"/>
      <c r="M76" s="186" t="str">
        <f>E21</f>
        <v> </v>
      </c>
      <c r="N76" s="158"/>
      <c r="O76" s="158"/>
      <c r="P76" s="158"/>
      <c r="Q76" s="158"/>
      <c r="R76" s="29"/>
    </row>
    <row r="77" spans="2:18" s="1" customFormat="1" ht="9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29.25" customHeight="1">
      <c r="B78" s="27"/>
      <c r="C78" s="212" t="s">
        <v>108</v>
      </c>
      <c r="D78" s="211"/>
      <c r="E78" s="211"/>
      <c r="F78" s="211"/>
      <c r="G78" s="211"/>
      <c r="H78" s="95"/>
      <c r="I78" s="95"/>
      <c r="J78" s="95"/>
      <c r="K78" s="95"/>
      <c r="L78" s="95"/>
      <c r="M78" s="95"/>
      <c r="N78" s="212" t="s">
        <v>109</v>
      </c>
      <c r="O78" s="158"/>
      <c r="P78" s="158"/>
      <c r="Q78" s="158"/>
      <c r="R78" s="29"/>
    </row>
    <row r="79" spans="2:18" s="1" customFormat="1" ht="9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47" s="1" customFormat="1" ht="29.25" customHeight="1">
      <c r="B80" s="27"/>
      <c r="C80" s="102" t="s">
        <v>110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57">
        <f>N105</f>
        <v>0</v>
      </c>
      <c r="O80" s="158"/>
      <c r="P80" s="158"/>
      <c r="Q80" s="158"/>
      <c r="R80" s="29"/>
      <c r="AU80" s="13" t="s">
        <v>111</v>
      </c>
    </row>
    <row r="81" spans="2:18" s="6" customFormat="1" ht="24.75" customHeight="1">
      <c r="B81" s="103"/>
      <c r="C81" s="104"/>
      <c r="D81" s="105" t="s">
        <v>112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96">
        <f>N106</f>
        <v>0</v>
      </c>
      <c r="O81" s="207"/>
      <c r="P81" s="207"/>
      <c r="Q81" s="207"/>
      <c r="R81" s="106"/>
    </row>
    <row r="82" spans="2:18" s="7" customFormat="1" ht="19.5" customHeight="1">
      <c r="B82" s="107"/>
      <c r="C82" s="108"/>
      <c r="D82" s="109" t="s">
        <v>154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08">
        <f>N107</f>
        <v>0</v>
      </c>
      <c r="O82" s="209"/>
      <c r="P82" s="209"/>
      <c r="Q82" s="209"/>
      <c r="R82" s="110"/>
    </row>
    <row r="83" spans="2:18" s="7" customFormat="1" ht="19.5" customHeight="1">
      <c r="B83" s="107"/>
      <c r="C83" s="108"/>
      <c r="D83" s="109" t="s">
        <v>113</v>
      </c>
      <c r="E83" s="108"/>
      <c r="F83" s="108"/>
      <c r="G83" s="108"/>
      <c r="H83" s="108"/>
      <c r="I83" s="108"/>
      <c r="J83" s="108"/>
      <c r="K83" s="108"/>
      <c r="L83" s="108"/>
      <c r="M83" s="108"/>
      <c r="N83" s="208">
        <f>N118</f>
        <v>0</v>
      </c>
      <c r="O83" s="209"/>
      <c r="P83" s="209"/>
      <c r="Q83" s="209"/>
      <c r="R83" s="110"/>
    </row>
    <row r="84" spans="2:18" s="7" customFormat="1" ht="19.5" customHeight="1">
      <c r="B84" s="107"/>
      <c r="C84" s="108"/>
      <c r="D84" s="109" t="s">
        <v>114</v>
      </c>
      <c r="E84" s="108"/>
      <c r="F84" s="108"/>
      <c r="G84" s="108"/>
      <c r="H84" s="108"/>
      <c r="I84" s="108"/>
      <c r="J84" s="108"/>
      <c r="K84" s="108"/>
      <c r="L84" s="108"/>
      <c r="M84" s="108"/>
      <c r="N84" s="208">
        <f>N122</f>
        <v>0</v>
      </c>
      <c r="O84" s="209"/>
      <c r="P84" s="209"/>
      <c r="Q84" s="209"/>
      <c r="R84" s="110"/>
    </row>
    <row r="85" spans="2:18" s="1" customFormat="1" ht="21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21" s="1" customFormat="1" ht="29.25" customHeight="1">
      <c r="B86" s="27"/>
      <c r="C86" s="102" t="s">
        <v>115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10">
        <v>0</v>
      </c>
      <c r="O86" s="158"/>
      <c r="P86" s="158"/>
      <c r="Q86" s="158"/>
      <c r="R86" s="29"/>
      <c r="T86" s="111"/>
      <c r="U86" s="112" t="s">
        <v>43</v>
      </c>
    </row>
    <row r="87" spans="2:18" s="1" customFormat="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18" s="1" customFormat="1" ht="29.25" customHeight="1">
      <c r="B88" s="27"/>
      <c r="C88" s="94" t="s">
        <v>99</v>
      </c>
      <c r="D88" s="95"/>
      <c r="E88" s="95"/>
      <c r="F88" s="95"/>
      <c r="G88" s="95"/>
      <c r="H88" s="95"/>
      <c r="I88" s="95"/>
      <c r="J88" s="95"/>
      <c r="K88" s="95"/>
      <c r="L88" s="159">
        <f>ROUND(SUM(N80+N86),2)</f>
        <v>0</v>
      </c>
      <c r="M88" s="211"/>
      <c r="N88" s="211"/>
      <c r="O88" s="211"/>
      <c r="P88" s="211"/>
      <c r="Q88" s="211"/>
      <c r="R88" s="29"/>
    </row>
    <row r="89" spans="2:18" s="1" customFormat="1" ht="6.75" customHeight="1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3" spans="2:18" s="1" customFormat="1" ht="6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spans="2:18" s="1" customFormat="1" ht="36.75" customHeight="1">
      <c r="B94" s="27"/>
      <c r="C94" s="180" t="s">
        <v>116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29"/>
    </row>
    <row r="95" spans="2:18" s="1" customFormat="1" ht="6.75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18" s="1" customFormat="1" ht="30" customHeight="1">
      <c r="B96" s="27"/>
      <c r="C96" s="24" t="s">
        <v>15</v>
      </c>
      <c r="D96" s="28"/>
      <c r="E96" s="28"/>
      <c r="F96" s="201" t="str">
        <f>F6</f>
        <v>Vodní nádrž na p.č.5103/4 k.ú.Dešná u Dačic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28"/>
      <c r="R96" s="29"/>
    </row>
    <row r="97" spans="2:18" s="1" customFormat="1" ht="36.75" customHeight="1">
      <c r="B97" s="27"/>
      <c r="C97" s="61" t="s">
        <v>103</v>
      </c>
      <c r="D97" s="28"/>
      <c r="E97" s="28"/>
      <c r="F97" s="163" t="str">
        <f>F7</f>
        <v>201604351 - SO 01 - vodní nádrž</v>
      </c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28"/>
      <c r="R97" s="29"/>
    </row>
    <row r="98" spans="2:18" s="1" customFormat="1" ht="6.75" customHeight="1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18" s="1" customFormat="1" ht="18" customHeight="1">
      <c r="B99" s="27"/>
      <c r="C99" s="24" t="s">
        <v>22</v>
      </c>
      <c r="D99" s="28"/>
      <c r="E99" s="28"/>
      <c r="F99" s="22" t="str">
        <f>F9</f>
        <v>Dešná u Dačic</v>
      </c>
      <c r="G99" s="28"/>
      <c r="H99" s="28"/>
      <c r="I99" s="28"/>
      <c r="J99" s="28"/>
      <c r="K99" s="24" t="s">
        <v>24</v>
      </c>
      <c r="L99" s="28"/>
      <c r="M99" s="202" t="str">
        <f>IF(O9="","",O9)</f>
        <v>23.4.2016</v>
      </c>
      <c r="N99" s="158"/>
      <c r="O99" s="158"/>
      <c r="P99" s="158"/>
      <c r="Q99" s="28"/>
      <c r="R99" s="29"/>
    </row>
    <row r="100" spans="2:18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</row>
    <row r="101" spans="2:18" s="1" customFormat="1" ht="15">
      <c r="B101" s="27"/>
      <c r="C101" s="24" t="s">
        <v>28</v>
      </c>
      <c r="D101" s="28"/>
      <c r="E101" s="28"/>
      <c r="F101" s="22" t="str">
        <f>E12</f>
        <v> </v>
      </c>
      <c r="G101" s="28"/>
      <c r="H101" s="28"/>
      <c r="I101" s="28"/>
      <c r="J101" s="28"/>
      <c r="K101" s="24" t="s">
        <v>33</v>
      </c>
      <c r="L101" s="28"/>
      <c r="M101" s="186" t="str">
        <f>E18</f>
        <v>Ing. Zděněk Hejtman</v>
      </c>
      <c r="N101" s="158"/>
      <c r="O101" s="158"/>
      <c r="P101" s="158"/>
      <c r="Q101" s="158"/>
      <c r="R101" s="29"/>
    </row>
    <row r="102" spans="2:18" s="1" customFormat="1" ht="14.25" customHeight="1">
      <c r="B102" s="27"/>
      <c r="C102" s="24" t="s">
        <v>32</v>
      </c>
      <c r="D102" s="28"/>
      <c r="E102" s="28"/>
      <c r="F102" s="22" t="str">
        <f>IF(E15="","",E15)</f>
        <v> </v>
      </c>
      <c r="G102" s="28"/>
      <c r="H102" s="28"/>
      <c r="I102" s="28"/>
      <c r="J102" s="28"/>
      <c r="K102" s="24" t="s">
        <v>37</v>
      </c>
      <c r="L102" s="28"/>
      <c r="M102" s="186" t="str">
        <f>E21</f>
        <v> </v>
      </c>
      <c r="N102" s="158"/>
      <c r="O102" s="158"/>
      <c r="P102" s="158"/>
      <c r="Q102" s="158"/>
      <c r="R102" s="29"/>
    </row>
    <row r="103" spans="2:18" s="1" customFormat="1" ht="9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</row>
    <row r="104" spans="2:27" s="8" customFormat="1" ht="29.25" customHeight="1">
      <c r="B104" s="113"/>
      <c r="C104" s="114" t="s">
        <v>117</v>
      </c>
      <c r="D104" s="115" t="s">
        <v>118</v>
      </c>
      <c r="E104" s="115" t="s">
        <v>61</v>
      </c>
      <c r="F104" s="203" t="s">
        <v>119</v>
      </c>
      <c r="G104" s="204"/>
      <c r="H104" s="204"/>
      <c r="I104" s="204"/>
      <c r="J104" s="115" t="s">
        <v>120</v>
      </c>
      <c r="K104" s="115" t="s">
        <v>121</v>
      </c>
      <c r="L104" s="205" t="s">
        <v>122</v>
      </c>
      <c r="M104" s="204"/>
      <c r="N104" s="203" t="s">
        <v>109</v>
      </c>
      <c r="O104" s="204"/>
      <c r="P104" s="204"/>
      <c r="Q104" s="206"/>
      <c r="R104" s="116"/>
      <c r="T104" s="68" t="s">
        <v>123</v>
      </c>
      <c r="U104" s="69" t="s">
        <v>43</v>
      </c>
      <c r="V104" s="69" t="s">
        <v>124</v>
      </c>
      <c r="W104" s="69" t="s">
        <v>125</v>
      </c>
      <c r="X104" s="69" t="s">
        <v>126</v>
      </c>
      <c r="Y104" s="69" t="s">
        <v>127</v>
      </c>
      <c r="Z104" s="69" t="s">
        <v>128</v>
      </c>
      <c r="AA104" s="70" t="s">
        <v>129</v>
      </c>
    </row>
    <row r="105" spans="2:63" s="1" customFormat="1" ht="29.25" customHeight="1">
      <c r="B105" s="27"/>
      <c r="C105" s="72" t="s">
        <v>105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93">
        <f>BK105</f>
        <v>0</v>
      </c>
      <c r="O105" s="194"/>
      <c r="P105" s="194"/>
      <c r="Q105" s="194"/>
      <c r="R105" s="29"/>
      <c r="T105" s="71"/>
      <c r="U105" s="43"/>
      <c r="V105" s="43"/>
      <c r="W105" s="117">
        <f>W106</f>
        <v>869.9840379999999</v>
      </c>
      <c r="X105" s="43"/>
      <c r="Y105" s="117">
        <f>Y106</f>
        <v>160.37775141000003</v>
      </c>
      <c r="Z105" s="43"/>
      <c r="AA105" s="118">
        <f>AA106</f>
        <v>0</v>
      </c>
      <c r="AT105" s="13" t="s">
        <v>78</v>
      </c>
      <c r="AU105" s="13" t="s">
        <v>111</v>
      </c>
      <c r="BK105" s="119">
        <f>BK106</f>
        <v>0</v>
      </c>
    </row>
    <row r="106" spans="2:63" s="9" customFormat="1" ht="36.75" customHeight="1">
      <c r="B106" s="120"/>
      <c r="C106" s="121"/>
      <c r="D106" s="122" t="s">
        <v>112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95">
        <f>BK106</f>
        <v>0</v>
      </c>
      <c r="O106" s="196"/>
      <c r="P106" s="196"/>
      <c r="Q106" s="196"/>
      <c r="R106" s="123"/>
      <c r="T106" s="124"/>
      <c r="U106" s="121"/>
      <c r="V106" s="121"/>
      <c r="W106" s="125">
        <f>W107+W118+W122</f>
        <v>869.9840379999999</v>
      </c>
      <c r="X106" s="121"/>
      <c r="Y106" s="125">
        <f>Y107+Y118+Y122</f>
        <v>160.37775141000003</v>
      </c>
      <c r="Z106" s="121"/>
      <c r="AA106" s="126">
        <f>AA107+AA118+AA122</f>
        <v>0</v>
      </c>
      <c r="AR106" s="127" t="s">
        <v>21</v>
      </c>
      <c r="AT106" s="128" t="s">
        <v>78</v>
      </c>
      <c r="AU106" s="128" t="s">
        <v>79</v>
      </c>
      <c r="AY106" s="127" t="s">
        <v>130</v>
      </c>
      <c r="BK106" s="129">
        <f>BK107+BK118+BK122</f>
        <v>0</v>
      </c>
    </row>
    <row r="107" spans="2:63" s="9" customFormat="1" ht="19.5" customHeight="1">
      <c r="B107" s="120"/>
      <c r="C107" s="121"/>
      <c r="D107" s="130" t="s">
        <v>154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97">
        <f>BK107</f>
        <v>0</v>
      </c>
      <c r="O107" s="198"/>
      <c r="P107" s="198"/>
      <c r="Q107" s="198"/>
      <c r="R107" s="123"/>
      <c r="T107" s="124"/>
      <c r="U107" s="121"/>
      <c r="V107" s="121"/>
      <c r="W107" s="125">
        <f>SUM(W108:W117)</f>
        <v>468.52395499999994</v>
      </c>
      <c r="X107" s="121"/>
      <c r="Y107" s="125">
        <f>SUM(Y108:Y117)</f>
        <v>0.02125</v>
      </c>
      <c r="Z107" s="121"/>
      <c r="AA107" s="126">
        <f>SUM(AA108:AA117)</f>
        <v>0</v>
      </c>
      <c r="AR107" s="127" t="s">
        <v>21</v>
      </c>
      <c r="AT107" s="128" t="s">
        <v>78</v>
      </c>
      <c r="AU107" s="128" t="s">
        <v>21</v>
      </c>
      <c r="AY107" s="127" t="s">
        <v>130</v>
      </c>
      <c r="BK107" s="129">
        <f>SUM(BK108:BK117)</f>
        <v>0</v>
      </c>
    </row>
    <row r="108" spans="2:65" s="1" customFormat="1" ht="31.5" customHeight="1">
      <c r="B108" s="131"/>
      <c r="C108" s="132" t="s">
        <v>21</v>
      </c>
      <c r="D108" s="132" t="s">
        <v>131</v>
      </c>
      <c r="E108" s="133" t="s">
        <v>155</v>
      </c>
      <c r="F108" s="190" t="s">
        <v>156</v>
      </c>
      <c r="G108" s="191"/>
      <c r="H108" s="191"/>
      <c r="I108" s="191"/>
      <c r="J108" s="134" t="s">
        <v>157</v>
      </c>
      <c r="K108" s="135">
        <v>1</v>
      </c>
      <c r="L108" s="221"/>
      <c r="M108" s="219"/>
      <c r="N108" s="222">
        <f aca="true" t="shared" si="0" ref="N108:N117">ROUND(L108*K108,2)</f>
        <v>0</v>
      </c>
      <c r="O108" s="222"/>
      <c r="P108" s="222"/>
      <c r="Q108" s="222"/>
      <c r="R108" s="136"/>
      <c r="T108" s="137" t="s">
        <v>3</v>
      </c>
      <c r="U108" s="36" t="s">
        <v>44</v>
      </c>
      <c r="V108" s="138">
        <v>45.28</v>
      </c>
      <c r="W108" s="138">
        <f aca="true" t="shared" si="1" ref="W108:W117">V108*K108</f>
        <v>45.28</v>
      </c>
      <c r="X108" s="138">
        <v>0</v>
      </c>
      <c r="Y108" s="138">
        <f aca="true" t="shared" si="2" ref="Y108:Y117">X108*K108</f>
        <v>0</v>
      </c>
      <c r="Z108" s="138">
        <v>0</v>
      </c>
      <c r="AA108" s="139">
        <f aca="true" t="shared" si="3" ref="AA108:AA117">Z108*K108</f>
        <v>0</v>
      </c>
      <c r="AR108" s="13" t="s">
        <v>135</v>
      </c>
      <c r="AT108" s="13" t="s">
        <v>131</v>
      </c>
      <c r="AU108" s="13" t="s">
        <v>101</v>
      </c>
      <c r="AY108" s="13" t="s">
        <v>130</v>
      </c>
      <c r="BE108" s="140">
        <f aca="true" t="shared" si="4" ref="BE108:BE117">IF(U108="základní",N108,0)</f>
        <v>0</v>
      </c>
      <c r="BF108" s="140">
        <f aca="true" t="shared" si="5" ref="BF108:BF117">IF(U108="snížená",N108,0)</f>
        <v>0</v>
      </c>
      <c r="BG108" s="140">
        <f aca="true" t="shared" si="6" ref="BG108:BG117">IF(U108="zákl. přenesená",N108,0)</f>
        <v>0</v>
      </c>
      <c r="BH108" s="140">
        <f aca="true" t="shared" si="7" ref="BH108:BH117">IF(U108="sníž. přenesená",N108,0)</f>
        <v>0</v>
      </c>
      <c r="BI108" s="140">
        <f aca="true" t="shared" si="8" ref="BI108:BI117">IF(U108="nulová",N108,0)</f>
        <v>0</v>
      </c>
      <c r="BJ108" s="13" t="s">
        <v>21</v>
      </c>
      <c r="BK108" s="140">
        <f aca="true" t="shared" si="9" ref="BK108:BK117">ROUND(L108*K108,2)</f>
        <v>0</v>
      </c>
      <c r="BL108" s="13" t="s">
        <v>135</v>
      </c>
      <c r="BM108" s="13" t="s">
        <v>158</v>
      </c>
    </row>
    <row r="109" spans="2:65" s="1" customFormat="1" ht="31.5" customHeight="1">
      <c r="B109" s="131"/>
      <c r="C109" s="132" t="s">
        <v>101</v>
      </c>
      <c r="D109" s="132" t="s">
        <v>131</v>
      </c>
      <c r="E109" s="133" t="s">
        <v>159</v>
      </c>
      <c r="F109" s="190" t="s">
        <v>160</v>
      </c>
      <c r="G109" s="191"/>
      <c r="H109" s="191"/>
      <c r="I109" s="191"/>
      <c r="J109" s="134" t="s">
        <v>143</v>
      </c>
      <c r="K109" s="135">
        <v>60</v>
      </c>
      <c r="L109" s="221"/>
      <c r="M109" s="219"/>
      <c r="N109" s="192">
        <f t="shared" si="0"/>
        <v>0</v>
      </c>
      <c r="O109" s="191"/>
      <c r="P109" s="191"/>
      <c r="Q109" s="191"/>
      <c r="R109" s="136"/>
      <c r="T109" s="137" t="s">
        <v>3</v>
      </c>
      <c r="U109" s="36" t="s">
        <v>44</v>
      </c>
      <c r="V109" s="138">
        <v>0.172</v>
      </c>
      <c r="W109" s="138">
        <f t="shared" si="1"/>
        <v>10.319999999999999</v>
      </c>
      <c r="X109" s="138">
        <v>0</v>
      </c>
      <c r="Y109" s="138">
        <f t="shared" si="2"/>
        <v>0</v>
      </c>
      <c r="Z109" s="138">
        <v>0</v>
      </c>
      <c r="AA109" s="139">
        <f t="shared" si="3"/>
        <v>0</v>
      </c>
      <c r="AR109" s="13" t="s">
        <v>135</v>
      </c>
      <c r="AT109" s="13" t="s">
        <v>131</v>
      </c>
      <c r="AU109" s="13" t="s">
        <v>101</v>
      </c>
      <c r="AY109" s="13" t="s">
        <v>130</v>
      </c>
      <c r="BE109" s="140">
        <f t="shared" si="4"/>
        <v>0</v>
      </c>
      <c r="BF109" s="140">
        <f t="shared" si="5"/>
        <v>0</v>
      </c>
      <c r="BG109" s="140">
        <f t="shared" si="6"/>
        <v>0</v>
      </c>
      <c r="BH109" s="140">
        <f t="shared" si="7"/>
        <v>0</v>
      </c>
      <c r="BI109" s="140">
        <f t="shared" si="8"/>
        <v>0</v>
      </c>
      <c r="BJ109" s="13" t="s">
        <v>21</v>
      </c>
      <c r="BK109" s="140">
        <f t="shared" si="9"/>
        <v>0</v>
      </c>
      <c r="BL109" s="13" t="s">
        <v>135</v>
      </c>
      <c r="BM109" s="13" t="s">
        <v>161</v>
      </c>
    </row>
    <row r="110" spans="2:65" s="1" customFormat="1" ht="31.5" customHeight="1">
      <c r="B110" s="131"/>
      <c r="C110" s="132" t="s">
        <v>140</v>
      </c>
      <c r="D110" s="132" t="s">
        <v>131</v>
      </c>
      <c r="E110" s="133" t="s">
        <v>162</v>
      </c>
      <c r="F110" s="190" t="s">
        <v>163</v>
      </c>
      <c r="G110" s="191"/>
      <c r="H110" s="191"/>
      <c r="I110" s="191"/>
      <c r="J110" s="134" t="s">
        <v>134</v>
      </c>
      <c r="K110" s="135">
        <v>45</v>
      </c>
      <c r="L110" s="221"/>
      <c r="M110" s="219"/>
      <c r="N110" s="192">
        <f t="shared" si="0"/>
        <v>0</v>
      </c>
      <c r="O110" s="191"/>
      <c r="P110" s="191"/>
      <c r="Q110" s="191"/>
      <c r="R110" s="136"/>
      <c r="T110" s="137" t="s">
        <v>3</v>
      </c>
      <c r="U110" s="36" t="s">
        <v>44</v>
      </c>
      <c r="V110" s="138">
        <v>0.097</v>
      </c>
      <c r="W110" s="138">
        <f t="shared" si="1"/>
        <v>4.365</v>
      </c>
      <c r="X110" s="138">
        <v>0</v>
      </c>
      <c r="Y110" s="138">
        <f t="shared" si="2"/>
        <v>0</v>
      </c>
      <c r="Z110" s="138">
        <v>0</v>
      </c>
      <c r="AA110" s="139">
        <f t="shared" si="3"/>
        <v>0</v>
      </c>
      <c r="AR110" s="13" t="s">
        <v>135</v>
      </c>
      <c r="AT110" s="13" t="s">
        <v>131</v>
      </c>
      <c r="AU110" s="13" t="s">
        <v>101</v>
      </c>
      <c r="AY110" s="13" t="s">
        <v>130</v>
      </c>
      <c r="BE110" s="140">
        <f t="shared" si="4"/>
        <v>0</v>
      </c>
      <c r="BF110" s="140">
        <f t="shared" si="5"/>
        <v>0</v>
      </c>
      <c r="BG110" s="140">
        <f t="shared" si="6"/>
        <v>0</v>
      </c>
      <c r="BH110" s="140">
        <f t="shared" si="7"/>
        <v>0</v>
      </c>
      <c r="BI110" s="140">
        <f t="shared" si="8"/>
        <v>0</v>
      </c>
      <c r="BJ110" s="13" t="s">
        <v>21</v>
      </c>
      <c r="BK110" s="140">
        <f t="shared" si="9"/>
        <v>0</v>
      </c>
      <c r="BL110" s="13" t="s">
        <v>135</v>
      </c>
      <c r="BM110" s="13" t="s">
        <v>164</v>
      </c>
    </row>
    <row r="111" spans="2:65" s="1" customFormat="1" ht="31.5" customHeight="1">
      <c r="B111" s="131"/>
      <c r="C111" s="132" t="s">
        <v>135</v>
      </c>
      <c r="D111" s="132" t="s">
        <v>131</v>
      </c>
      <c r="E111" s="133" t="s">
        <v>165</v>
      </c>
      <c r="F111" s="190" t="s">
        <v>166</v>
      </c>
      <c r="G111" s="191"/>
      <c r="H111" s="191"/>
      <c r="I111" s="191"/>
      <c r="J111" s="134" t="s">
        <v>134</v>
      </c>
      <c r="K111" s="135">
        <v>557.5</v>
      </c>
      <c r="L111" s="221"/>
      <c r="M111" s="219"/>
      <c r="N111" s="192">
        <f t="shared" si="0"/>
        <v>0</v>
      </c>
      <c r="O111" s="191"/>
      <c r="P111" s="191"/>
      <c r="Q111" s="191"/>
      <c r="R111" s="136"/>
      <c r="T111" s="137" t="s">
        <v>3</v>
      </c>
      <c r="U111" s="36" t="s">
        <v>44</v>
      </c>
      <c r="V111" s="138">
        <v>0.187</v>
      </c>
      <c r="W111" s="138">
        <f t="shared" si="1"/>
        <v>104.2525</v>
      </c>
      <c r="X111" s="138">
        <v>0</v>
      </c>
      <c r="Y111" s="138">
        <f t="shared" si="2"/>
        <v>0</v>
      </c>
      <c r="Z111" s="138">
        <v>0</v>
      </c>
      <c r="AA111" s="139">
        <f t="shared" si="3"/>
        <v>0</v>
      </c>
      <c r="AR111" s="13" t="s">
        <v>135</v>
      </c>
      <c r="AT111" s="13" t="s">
        <v>131</v>
      </c>
      <c r="AU111" s="13" t="s">
        <v>101</v>
      </c>
      <c r="AY111" s="13" t="s">
        <v>130</v>
      </c>
      <c r="BE111" s="140">
        <f t="shared" si="4"/>
        <v>0</v>
      </c>
      <c r="BF111" s="140">
        <f t="shared" si="5"/>
        <v>0</v>
      </c>
      <c r="BG111" s="140">
        <f t="shared" si="6"/>
        <v>0</v>
      </c>
      <c r="BH111" s="140">
        <f t="shared" si="7"/>
        <v>0</v>
      </c>
      <c r="BI111" s="140">
        <f t="shared" si="8"/>
        <v>0</v>
      </c>
      <c r="BJ111" s="13" t="s">
        <v>21</v>
      </c>
      <c r="BK111" s="140">
        <f t="shared" si="9"/>
        <v>0</v>
      </c>
      <c r="BL111" s="13" t="s">
        <v>135</v>
      </c>
      <c r="BM111" s="13" t="s">
        <v>167</v>
      </c>
    </row>
    <row r="112" spans="2:65" s="1" customFormat="1" ht="31.5" customHeight="1">
      <c r="B112" s="131"/>
      <c r="C112" s="132" t="s">
        <v>148</v>
      </c>
      <c r="D112" s="132" t="s">
        <v>131</v>
      </c>
      <c r="E112" s="133" t="s">
        <v>168</v>
      </c>
      <c r="F112" s="190" t="s">
        <v>169</v>
      </c>
      <c r="G112" s="191"/>
      <c r="H112" s="191"/>
      <c r="I112" s="191"/>
      <c r="J112" s="134" t="s">
        <v>134</v>
      </c>
      <c r="K112" s="135">
        <v>102.803</v>
      </c>
      <c r="L112" s="221"/>
      <c r="M112" s="219"/>
      <c r="N112" s="192">
        <f t="shared" si="0"/>
        <v>0</v>
      </c>
      <c r="O112" s="191"/>
      <c r="P112" s="191"/>
      <c r="Q112" s="191"/>
      <c r="R112" s="136"/>
      <c r="T112" s="137" t="s">
        <v>3</v>
      </c>
      <c r="U112" s="36" t="s">
        <v>44</v>
      </c>
      <c r="V112" s="138">
        <v>0.881</v>
      </c>
      <c r="W112" s="138">
        <f t="shared" si="1"/>
        <v>90.56944299999999</v>
      </c>
      <c r="X112" s="138">
        <v>0</v>
      </c>
      <c r="Y112" s="138">
        <f t="shared" si="2"/>
        <v>0</v>
      </c>
      <c r="Z112" s="138">
        <v>0</v>
      </c>
      <c r="AA112" s="139">
        <f t="shared" si="3"/>
        <v>0</v>
      </c>
      <c r="AR112" s="13" t="s">
        <v>135</v>
      </c>
      <c r="AT112" s="13" t="s">
        <v>131</v>
      </c>
      <c r="AU112" s="13" t="s">
        <v>101</v>
      </c>
      <c r="AY112" s="13" t="s">
        <v>130</v>
      </c>
      <c r="BE112" s="140">
        <f t="shared" si="4"/>
        <v>0</v>
      </c>
      <c r="BF112" s="140">
        <f t="shared" si="5"/>
        <v>0</v>
      </c>
      <c r="BG112" s="140">
        <f t="shared" si="6"/>
        <v>0</v>
      </c>
      <c r="BH112" s="140">
        <f t="shared" si="7"/>
        <v>0</v>
      </c>
      <c r="BI112" s="140">
        <f t="shared" si="8"/>
        <v>0</v>
      </c>
      <c r="BJ112" s="13" t="s">
        <v>21</v>
      </c>
      <c r="BK112" s="140">
        <f t="shared" si="9"/>
        <v>0</v>
      </c>
      <c r="BL112" s="13" t="s">
        <v>135</v>
      </c>
      <c r="BM112" s="13" t="s">
        <v>170</v>
      </c>
    </row>
    <row r="113" spans="2:65" s="1" customFormat="1" ht="44.25" customHeight="1">
      <c r="B113" s="131"/>
      <c r="C113" s="132" t="s">
        <v>171</v>
      </c>
      <c r="D113" s="132" t="s">
        <v>131</v>
      </c>
      <c r="E113" s="133" t="s">
        <v>172</v>
      </c>
      <c r="F113" s="190" t="s">
        <v>173</v>
      </c>
      <c r="G113" s="191"/>
      <c r="H113" s="191"/>
      <c r="I113" s="191"/>
      <c r="J113" s="134" t="s">
        <v>134</v>
      </c>
      <c r="K113" s="135">
        <v>557.5</v>
      </c>
      <c r="L113" s="221"/>
      <c r="M113" s="219"/>
      <c r="N113" s="192">
        <f t="shared" si="0"/>
        <v>0</v>
      </c>
      <c r="O113" s="191"/>
      <c r="P113" s="191"/>
      <c r="Q113" s="191"/>
      <c r="R113" s="136"/>
      <c r="T113" s="137" t="s">
        <v>3</v>
      </c>
      <c r="U113" s="36" t="s">
        <v>44</v>
      </c>
      <c r="V113" s="138">
        <v>0.059</v>
      </c>
      <c r="W113" s="138">
        <f t="shared" si="1"/>
        <v>32.8925</v>
      </c>
      <c r="X113" s="138">
        <v>0</v>
      </c>
      <c r="Y113" s="138">
        <f t="shared" si="2"/>
        <v>0</v>
      </c>
      <c r="Z113" s="138">
        <v>0</v>
      </c>
      <c r="AA113" s="139">
        <f t="shared" si="3"/>
        <v>0</v>
      </c>
      <c r="AR113" s="13" t="s">
        <v>135</v>
      </c>
      <c r="AT113" s="13" t="s">
        <v>131</v>
      </c>
      <c r="AU113" s="13" t="s">
        <v>101</v>
      </c>
      <c r="AY113" s="13" t="s">
        <v>130</v>
      </c>
      <c r="BE113" s="140">
        <f t="shared" si="4"/>
        <v>0</v>
      </c>
      <c r="BF113" s="140">
        <f t="shared" si="5"/>
        <v>0</v>
      </c>
      <c r="BG113" s="140">
        <f t="shared" si="6"/>
        <v>0</v>
      </c>
      <c r="BH113" s="140">
        <f t="shared" si="7"/>
        <v>0</v>
      </c>
      <c r="BI113" s="140">
        <f t="shared" si="8"/>
        <v>0</v>
      </c>
      <c r="BJ113" s="13" t="s">
        <v>21</v>
      </c>
      <c r="BK113" s="140">
        <f t="shared" si="9"/>
        <v>0</v>
      </c>
      <c r="BL113" s="13" t="s">
        <v>135</v>
      </c>
      <c r="BM113" s="13" t="s">
        <v>174</v>
      </c>
    </row>
    <row r="114" spans="2:65" s="1" customFormat="1" ht="31.5" customHeight="1">
      <c r="B114" s="131"/>
      <c r="C114" s="132" t="s">
        <v>175</v>
      </c>
      <c r="D114" s="132" t="s">
        <v>131</v>
      </c>
      <c r="E114" s="133" t="s">
        <v>176</v>
      </c>
      <c r="F114" s="190" t="s">
        <v>177</v>
      </c>
      <c r="G114" s="191"/>
      <c r="H114" s="191"/>
      <c r="I114" s="191"/>
      <c r="J114" s="134" t="s">
        <v>134</v>
      </c>
      <c r="K114" s="135">
        <v>102.803</v>
      </c>
      <c r="L114" s="221"/>
      <c r="M114" s="219"/>
      <c r="N114" s="192">
        <f t="shared" si="0"/>
        <v>0</v>
      </c>
      <c r="O114" s="191"/>
      <c r="P114" s="191"/>
      <c r="Q114" s="191"/>
      <c r="R114" s="136"/>
      <c r="T114" s="137" t="s">
        <v>3</v>
      </c>
      <c r="U114" s="36" t="s">
        <v>44</v>
      </c>
      <c r="V114" s="138">
        <v>1.104</v>
      </c>
      <c r="W114" s="138">
        <f t="shared" si="1"/>
        <v>113.494512</v>
      </c>
      <c r="X114" s="138">
        <v>0</v>
      </c>
      <c r="Y114" s="138">
        <f t="shared" si="2"/>
        <v>0</v>
      </c>
      <c r="Z114" s="138">
        <v>0</v>
      </c>
      <c r="AA114" s="139">
        <f t="shared" si="3"/>
        <v>0</v>
      </c>
      <c r="AR114" s="13" t="s">
        <v>135</v>
      </c>
      <c r="AT114" s="13" t="s">
        <v>131</v>
      </c>
      <c r="AU114" s="13" t="s">
        <v>101</v>
      </c>
      <c r="AY114" s="13" t="s">
        <v>130</v>
      </c>
      <c r="BE114" s="140">
        <f t="shared" si="4"/>
        <v>0</v>
      </c>
      <c r="BF114" s="140">
        <f t="shared" si="5"/>
        <v>0</v>
      </c>
      <c r="BG114" s="140">
        <f t="shared" si="6"/>
        <v>0</v>
      </c>
      <c r="BH114" s="140">
        <f t="shared" si="7"/>
        <v>0</v>
      </c>
      <c r="BI114" s="140">
        <f t="shared" si="8"/>
        <v>0</v>
      </c>
      <c r="BJ114" s="13" t="s">
        <v>21</v>
      </c>
      <c r="BK114" s="140">
        <f t="shared" si="9"/>
        <v>0</v>
      </c>
      <c r="BL114" s="13" t="s">
        <v>135</v>
      </c>
      <c r="BM114" s="13" t="s">
        <v>178</v>
      </c>
    </row>
    <row r="115" spans="2:65" s="1" customFormat="1" ht="31.5" customHeight="1">
      <c r="B115" s="131"/>
      <c r="C115" s="132" t="s">
        <v>179</v>
      </c>
      <c r="D115" s="132" t="s">
        <v>131</v>
      </c>
      <c r="E115" s="133" t="s">
        <v>180</v>
      </c>
      <c r="F115" s="190" t="s">
        <v>181</v>
      </c>
      <c r="G115" s="191"/>
      <c r="H115" s="191"/>
      <c r="I115" s="191"/>
      <c r="J115" s="134" t="s">
        <v>143</v>
      </c>
      <c r="K115" s="135">
        <v>225</v>
      </c>
      <c r="L115" s="221"/>
      <c r="M115" s="219"/>
      <c r="N115" s="192">
        <f t="shared" si="0"/>
        <v>0</v>
      </c>
      <c r="O115" s="191"/>
      <c r="P115" s="191"/>
      <c r="Q115" s="191"/>
      <c r="R115" s="136"/>
      <c r="T115" s="137" t="s">
        <v>3</v>
      </c>
      <c r="U115" s="36" t="s">
        <v>44</v>
      </c>
      <c r="V115" s="138">
        <v>0.254</v>
      </c>
      <c r="W115" s="138">
        <f t="shared" si="1"/>
        <v>57.15</v>
      </c>
      <c r="X115" s="138">
        <v>0</v>
      </c>
      <c r="Y115" s="138">
        <f t="shared" si="2"/>
        <v>0</v>
      </c>
      <c r="Z115" s="138">
        <v>0</v>
      </c>
      <c r="AA115" s="139">
        <f t="shared" si="3"/>
        <v>0</v>
      </c>
      <c r="AR115" s="13" t="s">
        <v>135</v>
      </c>
      <c r="AT115" s="13" t="s">
        <v>131</v>
      </c>
      <c r="AU115" s="13" t="s">
        <v>101</v>
      </c>
      <c r="AY115" s="13" t="s">
        <v>130</v>
      </c>
      <c r="BE115" s="140">
        <f t="shared" si="4"/>
        <v>0</v>
      </c>
      <c r="BF115" s="140">
        <f t="shared" si="5"/>
        <v>0</v>
      </c>
      <c r="BG115" s="140">
        <f t="shared" si="6"/>
        <v>0</v>
      </c>
      <c r="BH115" s="140">
        <f t="shared" si="7"/>
        <v>0</v>
      </c>
      <c r="BI115" s="140">
        <f t="shared" si="8"/>
        <v>0</v>
      </c>
      <c r="BJ115" s="13" t="s">
        <v>21</v>
      </c>
      <c r="BK115" s="140">
        <f t="shared" si="9"/>
        <v>0</v>
      </c>
      <c r="BL115" s="13" t="s">
        <v>135</v>
      </c>
      <c r="BM115" s="13" t="s">
        <v>182</v>
      </c>
    </row>
    <row r="116" spans="2:65" s="1" customFormat="1" ht="31.5" customHeight="1">
      <c r="B116" s="131"/>
      <c r="C116" s="132" t="s">
        <v>183</v>
      </c>
      <c r="D116" s="132" t="s">
        <v>131</v>
      </c>
      <c r="E116" s="133" t="s">
        <v>184</v>
      </c>
      <c r="F116" s="190" t="s">
        <v>185</v>
      </c>
      <c r="G116" s="191"/>
      <c r="H116" s="191"/>
      <c r="I116" s="191"/>
      <c r="J116" s="134" t="s">
        <v>143</v>
      </c>
      <c r="K116" s="135">
        <v>850</v>
      </c>
      <c r="L116" s="221"/>
      <c r="M116" s="219"/>
      <c r="N116" s="192">
        <f t="shared" si="0"/>
        <v>0</v>
      </c>
      <c r="O116" s="191"/>
      <c r="P116" s="191"/>
      <c r="Q116" s="191"/>
      <c r="R116" s="136"/>
      <c r="T116" s="137" t="s">
        <v>3</v>
      </c>
      <c r="U116" s="36" t="s">
        <v>44</v>
      </c>
      <c r="V116" s="138">
        <v>0.012</v>
      </c>
      <c r="W116" s="138">
        <f t="shared" si="1"/>
        <v>10.200000000000001</v>
      </c>
      <c r="X116" s="138">
        <v>0</v>
      </c>
      <c r="Y116" s="138">
        <f t="shared" si="2"/>
        <v>0</v>
      </c>
      <c r="Z116" s="138">
        <v>0</v>
      </c>
      <c r="AA116" s="139">
        <f t="shared" si="3"/>
        <v>0</v>
      </c>
      <c r="AR116" s="13" t="s">
        <v>135</v>
      </c>
      <c r="AT116" s="13" t="s">
        <v>131</v>
      </c>
      <c r="AU116" s="13" t="s">
        <v>101</v>
      </c>
      <c r="AY116" s="13" t="s">
        <v>130</v>
      </c>
      <c r="BE116" s="140">
        <f t="shared" si="4"/>
        <v>0</v>
      </c>
      <c r="BF116" s="140">
        <f t="shared" si="5"/>
        <v>0</v>
      </c>
      <c r="BG116" s="140">
        <f t="shared" si="6"/>
        <v>0</v>
      </c>
      <c r="BH116" s="140">
        <f t="shared" si="7"/>
        <v>0</v>
      </c>
      <c r="BI116" s="140">
        <f t="shared" si="8"/>
        <v>0</v>
      </c>
      <c r="BJ116" s="13" t="s">
        <v>21</v>
      </c>
      <c r="BK116" s="140">
        <f t="shared" si="9"/>
        <v>0</v>
      </c>
      <c r="BL116" s="13" t="s">
        <v>135</v>
      </c>
      <c r="BM116" s="13" t="s">
        <v>186</v>
      </c>
    </row>
    <row r="117" spans="2:65" s="1" customFormat="1" ht="22.5" customHeight="1">
      <c r="B117" s="131"/>
      <c r="C117" s="144" t="s">
        <v>26</v>
      </c>
      <c r="D117" s="144" t="s">
        <v>187</v>
      </c>
      <c r="E117" s="145" t="s">
        <v>188</v>
      </c>
      <c r="F117" s="216" t="s">
        <v>189</v>
      </c>
      <c r="G117" s="217"/>
      <c r="H117" s="217"/>
      <c r="I117" s="217"/>
      <c r="J117" s="146" t="s">
        <v>190</v>
      </c>
      <c r="K117" s="147">
        <v>21.25</v>
      </c>
      <c r="L117" s="218"/>
      <c r="M117" s="219"/>
      <c r="N117" s="220">
        <f t="shared" si="0"/>
        <v>0</v>
      </c>
      <c r="O117" s="191"/>
      <c r="P117" s="191"/>
      <c r="Q117" s="191"/>
      <c r="R117" s="136"/>
      <c r="T117" s="137" t="s">
        <v>3</v>
      </c>
      <c r="U117" s="36" t="s">
        <v>44</v>
      </c>
      <c r="V117" s="138">
        <v>0</v>
      </c>
      <c r="W117" s="138">
        <f t="shared" si="1"/>
        <v>0</v>
      </c>
      <c r="X117" s="138">
        <v>0.001</v>
      </c>
      <c r="Y117" s="138">
        <f t="shared" si="2"/>
        <v>0.02125</v>
      </c>
      <c r="Z117" s="138">
        <v>0</v>
      </c>
      <c r="AA117" s="139">
        <f t="shared" si="3"/>
        <v>0</v>
      </c>
      <c r="AR117" s="13" t="s">
        <v>179</v>
      </c>
      <c r="AT117" s="13" t="s">
        <v>187</v>
      </c>
      <c r="AU117" s="13" t="s">
        <v>101</v>
      </c>
      <c r="AY117" s="13" t="s">
        <v>130</v>
      </c>
      <c r="BE117" s="140">
        <f t="shared" si="4"/>
        <v>0</v>
      </c>
      <c r="BF117" s="140">
        <f t="shared" si="5"/>
        <v>0</v>
      </c>
      <c r="BG117" s="140">
        <f t="shared" si="6"/>
        <v>0</v>
      </c>
      <c r="BH117" s="140">
        <f t="shared" si="7"/>
        <v>0</v>
      </c>
      <c r="BI117" s="140">
        <f t="shared" si="8"/>
        <v>0</v>
      </c>
      <c r="BJ117" s="13" t="s">
        <v>21</v>
      </c>
      <c r="BK117" s="140">
        <f t="shared" si="9"/>
        <v>0</v>
      </c>
      <c r="BL117" s="13" t="s">
        <v>135</v>
      </c>
      <c r="BM117" s="13" t="s">
        <v>191</v>
      </c>
    </row>
    <row r="118" spans="2:63" s="9" customFormat="1" ht="29.25" customHeight="1">
      <c r="B118" s="120"/>
      <c r="C118" s="121"/>
      <c r="D118" s="130" t="s">
        <v>113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99">
        <f>BK118</f>
        <v>0</v>
      </c>
      <c r="O118" s="200"/>
      <c r="P118" s="200"/>
      <c r="Q118" s="200"/>
      <c r="R118" s="123"/>
      <c r="T118" s="124"/>
      <c r="U118" s="121"/>
      <c r="V118" s="121"/>
      <c r="W118" s="125">
        <f>SUM(W119:W121)</f>
        <v>320.14843700000006</v>
      </c>
      <c r="X118" s="121"/>
      <c r="Y118" s="125">
        <f>SUM(Y119:Y121)</f>
        <v>160.35650141000002</v>
      </c>
      <c r="Z118" s="121"/>
      <c r="AA118" s="126">
        <f>SUM(AA119:AA121)</f>
        <v>0</v>
      </c>
      <c r="AR118" s="127" t="s">
        <v>21</v>
      </c>
      <c r="AT118" s="128" t="s">
        <v>78</v>
      </c>
      <c r="AU118" s="128" t="s">
        <v>21</v>
      </c>
      <c r="AY118" s="127" t="s">
        <v>130</v>
      </c>
      <c r="BK118" s="129">
        <f>SUM(BK119:BK121)</f>
        <v>0</v>
      </c>
    </row>
    <row r="119" spans="2:65" s="1" customFormat="1" ht="44.25" customHeight="1">
      <c r="B119" s="131"/>
      <c r="C119" s="132" t="s">
        <v>192</v>
      </c>
      <c r="D119" s="132" t="s">
        <v>131</v>
      </c>
      <c r="E119" s="133" t="s">
        <v>193</v>
      </c>
      <c r="F119" s="190" t="s">
        <v>194</v>
      </c>
      <c r="G119" s="191"/>
      <c r="H119" s="191"/>
      <c r="I119" s="191"/>
      <c r="J119" s="134" t="s">
        <v>143</v>
      </c>
      <c r="K119" s="135">
        <v>111.083</v>
      </c>
      <c r="L119" s="192"/>
      <c r="M119" s="191"/>
      <c r="N119" s="192">
        <f>ROUND(L119*K119,2)</f>
        <v>0</v>
      </c>
      <c r="O119" s="191"/>
      <c r="P119" s="191"/>
      <c r="Q119" s="191"/>
      <c r="R119" s="136"/>
      <c r="T119" s="137" t="s">
        <v>3</v>
      </c>
      <c r="U119" s="36" t="s">
        <v>44</v>
      </c>
      <c r="V119" s="138">
        <v>0.248</v>
      </c>
      <c r="W119" s="138">
        <f>V119*K119</f>
        <v>27.548583999999998</v>
      </c>
      <c r="X119" s="138">
        <v>0</v>
      </c>
      <c r="Y119" s="138">
        <f>X119*K119</f>
        <v>0</v>
      </c>
      <c r="Z119" s="138">
        <v>0</v>
      </c>
      <c r="AA119" s="139">
        <f>Z119*K119</f>
        <v>0</v>
      </c>
      <c r="AR119" s="13" t="s">
        <v>135</v>
      </c>
      <c r="AT119" s="13" t="s">
        <v>131</v>
      </c>
      <c r="AU119" s="13" t="s">
        <v>101</v>
      </c>
      <c r="AY119" s="13" t="s">
        <v>130</v>
      </c>
      <c r="BE119" s="140">
        <f>IF(U119="základní",N119,0)</f>
        <v>0</v>
      </c>
      <c r="BF119" s="140">
        <f>IF(U119="snížená",N119,0)</f>
        <v>0</v>
      </c>
      <c r="BG119" s="140">
        <f>IF(U119="zákl. přenesená",N119,0)</f>
        <v>0</v>
      </c>
      <c r="BH119" s="140">
        <f>IF(U119="sníž. přenesená",N119,0)</f>
        <v>0</v>
      </c>
      <c r="BI119" s="140">
        <f>IF(U119="nulová",N119,0)</f>
        <v>0</v>
      </c>
      <c r="BJ119" s="13" t="s">
        <v>21</v>
      </c>
      <c r="BK119" s="140">
        <f>ROUND(L119*K119,2)</f>
        <v>0</v>
      </c>
      <c r="BL119" s="13" t="s">
        <v>135</v>
      </c>
      <c r="BM119" s="13" t="s">
        <v>195</v>
      </c>
    </row>
    <row r="120" spans="2:65" s="1" customFormat="1" ht="31.5" customHeight="1">
      <c r="B120" s="131"/>
      <c r="C120" s="132" t="s">
        <v>196</v>
      </c>
      <c r="D120" s="132" t="s">
        <v>131</v>
      </c>
      <c r="E120" s="133" t="s">
        <v>197</v>
      </c>
      <c r="F120" s="190" t="s">
        <v>198</v>
      </c>
      <c r="G120" s="191"/>
      <c r="H120" s="191"/>
      <c r="I120" s="191"/>
      <c r="J120" s="134" t="s">
        <v>143</v>
      </c>
      <c r="K120" s="135">
        <v>70</v>
      </c>
      <c r="L120" s="192"/>
      <c r="M120" s="191"/>
      <c r="N120" s="192">
        <f>ROUND(L120*K120,2)</f>
        <v>0</v>
      </c>
      <c r="O120" s="191"/>
      <c r="P120" s="191"/>
      <c r="Q120" s="191"/>
      <c r="R120" s="136"/>
      <c r="T120" s="137" t="s">
        <v>3</v>
      </c>
      <c r="U120" s="36" t="s">
        <v>44</v>
      </c>
      <c r="V120" s="138">
        <v>2.29</v>
      </c>
      <c r="W120" s="138">
        <f>V120*K120</f>
        <v>160.3</v>
      </c>
      <c r="X120" s="138">
        <v>0.98436</v>
      </c>
      <c r="Y120" s="138">
        <f>X120*K120</f>
        <v>68.90520000000001</v>
      </c>
      <c r="Z120" s="138">
        <v>0</v>
      </c>
      <c r="AA120" s="139">
        <f>Z120*K120</f>
        <v>0</v>
      </c>
      <c r="AR120" s="13" t="s">
        <v>135</v>
      </c>
      <c r="AT120" s="13" t="s">
        <v>131</v>
      </c>
      <c r="AU120" s="13" t="s">
        <v>101</v>
      </c>
      <c r="AY120" s="13" t="s">
        <v>130</v>
      </c>
      <c r="BE120" s="140">
        <f>IF(U120="základní",N120,0)</f>
        <v>0</v>
      </c>
      <c r="BF120" s="140">
        <f>IF(U120="snížená",N120,0)</f>
        <v>0</v>
      </c>
      <c r="BG120" s="140">
        <f>IF(U120="zákl. přenesená",N120,0)</f>
        <v>0</v>
      </c>
      <c r="BH120" s="140">
        <f>IF(U120="sníž. přenesená",N120,0)</f>
        <v>0</v>
      </c>
      <c r="BI120" s="140">
        <f>IF(U120="nulová",N120,0)</f>
        <v>0</v>
      </c>
      <c r="BJ120" s="13" t="s">
        <v>21</v>
      </c>
      <c r="BK120" s="140">
        <f>ROUND(L120*K120,2)</f>
        <v>0</v>
      </c>
      <c r="BL120" s="13" t="s">
        <v>135</v>
      </c>
      <c r="BM120" s="13" t="s">
        <v>199</v>
      </c>
    </row>
    <row r="121" spans="2:65" s="1" customFormat="1" ht="31.5" customHeight="1">
      <c r="B121" s="131"/>
      <c r="C121" s="132" t="s">
        <v>200</v>
      </c>
      <c r="D121" s="132" t="s">
        <v>131</v>
      </c>
      <c r="E121" s="133" t="s">
        <v>201</v>
      </c>
      <c r="F121" s="190" t="s">
        <v>202</v>
      </c>
      <c r="G121" s="191"/>
      <c r="H121" s="191"/>
      <c r="I121" s="191"/>
      <c r="J121" s="134" t="s">
        <v>143</v>
      </c>
      <c r="K121" s="135">
        <v>111.083</v>
      </c>
      <c r="L121" s="192"/>
      <c r="M121" s="191"/>
      <c r="N121" s="192">
        <f>ROUND(L121*K121,2)</f>
        <v>0</v>
      </c>
      <c r="O121" s="191"/>
      <c r="P121" s="191"/>
      <c r="Q121" s="191"/>
      <c r="R121" s="136"/>
      <c r="T121" s="137" t="s">
        <v>3</v>
      </c>
      <c r="U121" s="36" t="s">
        <v>44</v>
      </c>
      <c r="V121" s="138">
        <v>1.191</v>
      </c>
      <c r="W121" s="138">
        <f>V121*K121</f>
        <v>132.299853</v>
      </c>
      <c r="X121" s="138">
        <v>0.82327</v>
      </c>
      <c r="Y121" s="138">
        <f>X121*K121</f>
        <v>91.45130141</v>
      </c>
      <c r="Z121" s="138">
        <v>0</v>
      </c>
      <c r="AA121" s="139">
        <f>Z121*K121</f>
        <v>0</v>
      </c>
      <c r="AR121" s="13" t="s">
        <v>135</v>
      </c>
      <c r="AT121" s="13" t="s">
        <v>131</v>
      </c>
      <c r="AU121" s="13" t="s">
        <v>101</v>
      </c>
      <c r="AY121" s="13" t="s">
        <v>130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13" t="s">
        <v>21</v>
      </c>
      <c r="BK121" s="140">
        <f>ROUND(L121*K121,2)</f>
        <v>0</v>
      </c>
      <c r="BL121" s="13" t="s">
        <v>135</v>
      </c>
      <c r="BM121" s="13" t="s">
        <v>203</v>
      </c>
    </row>
    <row r="122" spans="2:63" s="9" customFormat="1" ht="29.25" customHeight="1">
      <c r="B122" s="120"/>
      <c r="C122" s="121"/>
      <c r="D122" s="130" t="s">
        <v>114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99">
        <f>BK122</f>
        <v>0</v>
      </c>
      <c r="O122" s="200"/>
      <c r="P122" s="200"/>
      <c r="Q122" s="200"/>
      <c r="R122" s="123"/>
      <c r="T122" s="124"/>
      <c r="U122" s="121"/>
      <c r="V122" s="121"/>
      <c r="W122" s="125">
        <f>W123</f>
        <v>81.311646</v>
      </c>
      <c r="X122" s="121"/>
      <c r="Y122" s="125">
        <f>Y123</f>
        <v>0</v>
      </c>
      <c r="Z122" s="121"/>
      <c r="AA122" s="126">
        <f>AA123</f>
        <v>0</v>
      </c>
      <c r="AR122" s="127" t="s">
        <v>21</v>
      </c>
      <c r="AT122" s="128" t="s">
        <v>78</v>
      </c>
      <c r="AU122" s="128" t="s">
        <v>21</v>
      </c>
      <c r="AY122" s="127" t="s">
        <v>130</v>
      </c>
      <c r="BK122" s="129">
        <f>BK123</f>
        <v>0</v>
      </c>
    </row>
    <row r="123" spans="2:65" s="1" customFormat="1" ht="22.5" customHeight="1">
      <c r="B123" s="131"/>
      <c r="C123" s="132" t="s">
        <v>204</v>
      </c>
      <c r="D123" s="132" t="s">
        <v>131</v>
      </c>
      <c r="E123" s="133" t="s">
        <v>205</v>
      </c>
      <c r="F123" s="190" t="s">
        <v>206</v>
      </c>
      <c r="G123" s="191"/>
      <c r="H123" s="191"/>
      <c r="I123" s="191"/>
      <c r="J123" s="134" t="s">
        <v>151</v>
      </c>
      <c r="K123" s="135">
        <v>160.378</v>
      </c>
      <c r="L123" s="192"/>
      <c r="M123" s="191"/>
      <c r="N123" s="192">
        <f>ROUND(L123*K123,2)</f>
        <v>0</v>
      </c>
      <c r="O123" s="191"/>
      <c r="P123" s="191"/>
      <c r="Q123" s="191"/>
      <c r="R123" s="136"/>
      <c r="T123" s="137" t="s">
        <v>3</v>
      </c>
      <c r="U123" s="141" t="s">
        <v>44</v>
      </c>
      <c r="V123" s="142">
        <v>0.507</v>
      </c>
      <c r="W123" s="142">
        <f>V123*K123</f>
        <v>81.311646</v>
      </c>
      <c r="X123" s="142">
        <v>0</v>
      </c>
      <c r="Y123" s="142">
        <f>X123*K123</f>
        <v>0</v>
      </c>
      <c r="Z123" s="142">
        <v>0</v>
      </c>
      <c r="AA123" s="143">
        <f>Z123*K123</f>
        <v>0</v>
      </c>
      <c r="AR123" s="13" t="s">
        <v>135</v>
      </c>
      <c r="AT123" s="13" t="s">
        <v>131</v>
      </c>
      <c r="AU123" s="13" t="s">
        <v>101</v>
      </c>
      <c r="AY123" s="13" t="s">
        <v>130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13" t="s">
        <v>21</v>
      </c>
      <c r="BK123" s="140">
        <f>ROUND(L123*K123,2)</f>
        <v>0</v>
      </c>
      <c r="BL123" s="13" t="s">
        <v>135</v>
      </c>
      <c r="BM123" s="13" t="s">
        <v>207</v>
      </c>
    </row>
    <row r="124" spans="2:18" s="1" customFormat="1" ht="6.75" customHeight="1"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3"/>
    </row>
  </sheetData>
  <sheetProtection/>
  <mergeCells count="10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68:Q68"/>
    <mergeCell ref="F70:P70"/>
    <mergeCell ref="F71:P71"/>
    <mergeCell ref="M73:P73"/>
    <mergeCell ref="M75:Q75"/>
    <mergeCell ref="M76:Q76"/>
    <mergeCell ref="C78:G78"/>
    <mergeCell ref="N78:Q78"/>
    <mergeCell ref="N80:Q80"/>
    <mergeCell ref="N81:Q81"/>
    <mergeCell ref="N82:Q82"/>
    <mergeCell ref="N83:Q83"/>
    <mergeCell ref="N84:Q84"/>
    <mergeCell ref="N86:Q86"/>
    <mergeCell ref="L88:Q88"/>
    <mergeCell ref="C94:Q94"/>
    <mergeCell ref="F96:P96"/>
    <mergeCell ref="F97:P97"/>
    <mergeCell ref="M99:P99"/>
    <mergeCell ref="M101:Q101"/>
    <mergeCell ref="M102:Q102"/>
    <mergeCell ref="F104:I104"/>
    <mergeCell ref="L104:M104"/>
    <mergeCell ref="N104:Q104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H1:K1"/>
    <mergeCell ref="S2:AC2"/>
    <mergeCell ref="F123:I123"/>
    <mergeCell ref="L123:M123"/>
    <mergeCell ref="N123:Q123"/>
    <mergeCell ref="N105:Q105"/>
    <mergeCell ref="N106:Q106"/>
    <mergeCell ref="N107:Q107"/>
    <mergeCell ref="N118:Q118"/>
    <mergeCell ref="N122:Q12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7"/>
  <sheetViews>
    <sheetView zoomScalePageLayoutView="0" workbookViewId="0" topLeftCell="A94">
      <selection activeCell="L112" sqref="L112:M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255</v>
      </c>
      <c r="G1" s="152"/>
      <c r="H1" s="189" t="s">
        <v>256</v>
      </c>
      <c r="I1" s="189"/>
      <c r="J1" s="189"/>
      <c r="K1" s="189"/>
      <c r="L1" s="152" t="s">
        <v>257</v>
      </c>
      <c r="M1" s="150"/>
      <c r="N1" s="150"/>
      <c r="O1" s="151" t="s">
        <v>100</v>
      </c>
      <c r="P1" s="150"/>
      <c r="Q1" s="150"/>
      <c r="R1" s="150"/>
      <c r="S1" s="152" t="s">
        <v>258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54" t="s">
        <v>6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3" t="s">
        <v>92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101</v>
      </c>
    </row>
    <row r="4" spans="2:46" ht="36.75" customHeight="1">
      <c r="B4" s="17"/>
      <c r="C4" s="180" t="s">
        <v>102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201" t="str">
        <f>'Rekapitulace stavby'!K6</f>
        <v>Vodní nádrž na p.č.5103/4 k.ú.Dešná u Dačic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2:18" s="1" customFormat="1" ht="32.25" customHeight="1">
      <c r="B7" s="27"/>
      <c r="C7" s="28"/>
      <c r="D7" s="23" t="s">
        <v>103</v>
      </c>
      <c r="E7" s="28"/>
      <c r="F7" s="187" t="s">
        <v>208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8"/>
      <c r="R7" s="29"/>
    </row>
    <row r="8" spans="2:18" s="1" customFormat="1" ht="14.25" customHeight="1">
      <c r="B8" s="27"/>
      <c r="C8" s="28"/>
      <c r="D8" s="24" t="s">
        <v>18</v>
      </c>
      <c r="E8" s="28"/>
      <c r="F8" s="22" t="s">
        <v>19</v>
      </c>
      <c r="G8" s="28"/>
      <c r="H8" s="28"/>
      <c r="I8" s="28"/>
      <c r="J8" s="28"/>
      <c r="K8" s="28"/>
      <c r="L8" s="28"/>
      <c r="M8" s="24" t="s">
        <v>20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22</v>
      </c>
      <c r="E9" s="28"/>
      <c r="F9" s="22" t="s">
        <v>23</v>
      </c>
      <c r="G9" s="28"/>
      <c r="H9" s="28"/>
      <c r="I9" s="28"/>
      <c r="J9" s="28"/>
      <c r="K9" s="28"/>
      <c r="L9" s="28"/>
      <c r="M9" s="24" t="s">
        <v>24</v>
      </c>
      <c r="N9" s="28"/>
      <c r="O9" s="202" t="str">
        <f>'Rekapitulace stavby'!AN8</f>
        <v>23.4.2016</v>
      </c>
      <c r="P9" s="158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28</v>
      </c>
      <c r="E11" s="28"/>
      <c r="F11" s="28"/>
      <c r="G11" s="28"/>
      <c r="H11" s="28"/>
      <c r="I11" s="28"/>
      <c r="J11" s="28"/>
      <c r="K11" s="28"/>
      <c r="L11" s="28"/>
      <c r="M11" s="24" t="s">
        <v>29</v>
      </c>
      <c r="N11" s="28"/>
      <c r="O11" s="186">
        <f>IF('Rekapitulace stavby'!AN10="","",'Rekapitulace stavby'!AN10)</f>
      </c>
      <c r="P11" s="158"/>
      <c r="Q11" s="28"/>
      <c r="R11" s="29"/>
    </row>
    <row r="12" spans="2:18" s="1" customFormat="1" ht="18" customHeight="1">
      <c r="B12" s="27"/>
      <c r="C12" s="28"/>
      <c r="D12" s="28"/>
      <c r="E12" s="22" t="str">
        <f>IF('Rekapitulace stavby'!E11="","",'Rekapitulace stavby'!E11)</f>
        <v> 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>
        <f>IF('Rekapitulace stavby'!AN11="","",'Rekapitulace stavby'!AN11)</f>
      </c>
      <c r="P12" s="158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29</v>
      </c>
      <c r="N14" s="28"/>
      <c r="O14" s="186">
        <f>IF('Rekapitulace stavby'!AN13="","",'Rekapitulace stavby'!AN13)</f>
      </c>
      <c r="P14" s="158"/>
      <c r="Q14" s="28"/>
      <c r="R14" s="29"/>
    </row>
    <row r="15" spans="2:18" s="1" customFormat="1" ht="18" customHeight="1">
      <c r="B15" s="27"/>
      <c r="C15" s="28"/>
      <c r="D15" s="28"/>
      <c r="E15" s="22" t="str">
        <f>IF('Rekapitulace stavby'!E14="","",'Rekapitulace stavby'!E14)</f>
        <v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>
        <f>IF('Rekapitulace stavby'!AN14="","",'Rekapitulace stavby'!AN14)</f>
      </c>
      <c r="P15" s="158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33</v>
      </c>
      <c r="E17" s="28"/>
      <c r="F17" s="28"/>
      <c r="G17" s="28"/>
      <c r="H17" s="28"/>
      <c r="I17" s="28"/>
      <c r="J17" s="28"/>
      <c r="K17" s="28"/>
      <c r="L17" s="28"/>
      <c r="M17" s="24" t="s">
        <v>29</v>
      </c>
      <c r="N17" s="28"/>
      <c r="O17" s="186" t="s">
        <v>34</v>
      </c>
      <c r="P17" s="158"/>
      <c r="Q17" s="28"/>
      <c r="R17" s="29"/>
    </row>
    <row r="18" spans="2:18" s="1" customFormat="1" ht="18" customHeight="1">
      <c r="B18" s="27"/>
      <c r="C18" s="28"/>
      <c r="D18" s="28"/>
      <c r="E18" s="22" t="s">
        <v>35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8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37</v>
      </c>
      <c r="E20" s="28"/>
      <c r="F20" s="28"/>
      <c r="G20" s="28"/>
      <c r="H20" s="28"/>
      <c r="I20" s="28"/>
      <c r="J20" s="28"/>
      <c r="K20" s="28"/>
      <c r="L20" s="28"/>
      <c r="M20" s="24" t="s">
        <v>29</v>
      </c>
      <c r="N20" s="28"/>
      <c r="O20" s="186">
        <f>IF('Rekapitulace stavby'!AN19="","",'Rekapitulace stavby'!AN19)</f>
      </c>
      <c r="P20" s="158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> 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>
        <f>IF('Rekapitulace stavby'!AN20="","",'Rekapitulace stavby'!AN20)</f>
      </c>
      <c r="P21" s="158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134.25" customHeight="1">
      <c r="B24" s="27"/>
      <c r="C24" s="28"/>
      <c r="D24" s="28"/>
      <c r="E24" s="188" t="s">
        <v>39</v>
      </c>
      <c r="F24" s="158"/>
      <c r="G24" s="158"/>
      <c r="H24" s="158"/>
      <c r="I24" s="158"/>
      <c r="J24" s="158"/>
      <c r="K24" s="158"/>
      <c r="L24" s="15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105</v>
      </c>
      <c r="E27" s="28"/>
      <c r="F27" s="28"/>
      <c r="G27" s="28"/>
      <c r="H27" s="28"/>
      <c r="I27" s="28"/>
      <c r="J27" s="28"/>
      <c r="K27" s="28"/>
      <c r="L27" s="28"/>
      <c r="M27" s="181">
        <f>N80</f>
        <v>0</v>
      </c>
      <c r="N27" s="158"/>
      <c r="O27" s="158"/>
      <c r="P27" s="158"/>
      <c r="Q27" s="28"/>
      <c r="R27" s="29"/>
    </row>
    <row r="28" spans="2:18" s="1" customFormat="1" ht="14.25" customHeight="1">
      <c r="B28" s="27"/>
      <c r="C28" s="28"/>
      <c r="D28" s="26" t="s">
        <v>106</v>
      </c>
      <c r="E28" s="28"/>
      <c r="F28" s="28"/>
      <c r="G28" s="28"/>
      <c r="H28" s="28"/>
      <c r="I28" s="28"/>
      <c r="J28" s="28"/>
      <c r="K28" s="28"/>
      <c r="L28" s="28"/>
      <c r="M28" s="181">
        <f>N84</f>
        <v>0</v>
      </c>
      <c r="N28" s="158"/>
      <c r="O28" s="158"/>
      <c r="P28" s="158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42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158"/>
      <c r="O30" s="158"/>
      <c r="P30" s="158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43</v>
      </c>
      <c r="E32" s="34" t="s">
        <v>44</v>
      </c>
      <c r="F32" s="35">
        <v>0.21</v>
      </c>
      <c r="G32" s="98" t="s">
        <v>45</v>
      </c>
      <c r="H32" s="213">
        <f>ROUND((SUM(BE84:BE85)+SUM(BE103:BE112)),2)</f>
        <v>0</v>
      </c>
      <c r="I32" s="158"/>
      <c r="J32" s="158"/>
      <c r="K32" s="28"/>
      <c r="L32" s="28"/>
      <c r="M32" s="213">
        <f>ROUND(ROUND((SUM(BE84:BE85)+SUM(BE103:BE112)),2)*F32,2)</f>
        <v>0</v>
      </c>
      <c r="N32" s="158"/>
      <c r="O32" s="158"/>
      <c r="P32" s="158"/>
      <c r="Q32" s="28"/>
      <c r="R32" s="29"/>
    </row>
    <row r="33" spans="2:18" s="1" customFormat="1" ht="14.25" customHeight="1">
      <c r="B33" s="27"/>
      <c r="C33" s="28"/>
      <c r="D33" s="28"/>
      <c r="E33" s="34" t="s">
        <v>46</v>
      </c>
      <c r="F33" s="35">
        <v>0.15</v>
      </c>
      <c r="G33" s="98" t="s">
        <v>45</v>
      </c>
      <c r="H33" s="213">
        <f>ROUND((SUM(BF84:BF85)+SUM(BF103:BF112)),2)</f>
        <v>0</v>
      </c>
      <c r="I33" s="158"/>
      <c r="J33" s="158"/>
      <c r="K33" s="28"/>
      <c r="L33" s="28"/>
      <c r="M33" s="213">
        <f>ROUND(ROUND((SUM(BF84:BF85)+SUM(BF103:BF112)),2)*F33,2)</f>
        <v>0</v>
      </c>
      <c r="N33" s="158"/>
      <c r="O33" s="158"/>
      <c r="P33" s="158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47</v>
      </c>
      <c r="F34" s="35">
        <v>0.21</v>
      </c>
      <c r="G34" s="98" t="s">
        <v>45</v>
      </c>
      <c r="H34" s="213">
        <f>ROUND((SUM(BG84:BG85)+SUM(BG103:BG112)),2)</f>
        <v>0</v>
      </c>
      <c r="I34" s="158"/>
      <c r="J34" s="158"/>
      <c r="K34" s="28"/>
      <c r="L34" s="28"/>
      <c r="M34" s="213">
        <v>0</v>
      </c>
      <c r="N34" s="158"/>
      <c r="O34" s="158"/>
      <c r="P34" s="158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48</v>
      </c>
      <c r="F35" s="35">
        <v>0.15</v>
      </c>
      <c r="G35" s="98" t="s">
        <v>45</v>
      </c>
      <c r="H35" s="213">
        <f>ROUND((SUM(BH84:BH85)+SUM(BH103:BH112)),2)</f>
        <v>0</v>
      </c>
      <c r="I35" s="158"/>
      <c r="J35" s="158"/>
      <c r="K35" s="28"/>
      <c r="L35" s="28"/>
      <c r="M35" s="213">
        <v>0</v>
      </c>
      <c r="N35" s="158"/>
      <c r="O35" s="158"/>
      <c r="P35" s="158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49</v>
      </c>
      <c r="F36" s="35">
        <v>0</v>
      </c>
      <c r="G36" s="98" t="s">
        <v>45</v>
      </c>
      <c r="H36" s="213">
        <f>ROUND((SUM(BI84:BI85)+SUM(BI103:BI112)),2)</f>
        <v>0</v>
      </c>
      <c r="I36" s="158"/>
      <c r="J36" s="158"/>
      <c r="K36" s="28"/>
      <c r="L36" s="28"/>
      <c r="M36" s="213">
        <v>0</v>
      </c>
      <c r="N36" s="158"/>
      <c r="O36" s="158"/>
      <c r="P36" s="158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50</v>
      </c>
      <c r="E38" s="67"/>
      <c r="F38" s="67"/>
      <c r="G38" s="100" t="s">
        <v>51</v>
      </c>
      <c r="H38" s="101" t="s">
        <v>52</v>
      </c>
      <c r="I38" s="67"/>
      <c r="J38" s="67"/>
      <c r="K38" s="67"/>
      <c r="L38" s="214">
        <f>SUM(M30:M36)</f>
        <v>0</v>
      </c>
      <c r="M38" s="170"/>
      <c r="N38" s="170"/>
      <c r="O38" s="170"/>
      <c r="P38" s="172"/>
      <c r="Q38" s="95"/>
      <c r="R38" s="29"/>
    </row>
    <row r="39" spans="2:18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s="1" customFormat="1" ht="15">
      <c r="B42" s="27"/>
      <c r="C42" s="28"/>
      <c r="D42" s="42" t="s">
        <v>53</v>
      </c>
      <c r="E42" s="43"/>
      <c r="F42" s="43"/>
      <c r="G42" s="43"/>
      <c r="H42" s="44"/>
      <c r="I42" s="28"/>
      <c r="J42" s="42" t="s">
        <v>54</v>
      </c>
      <c r="K42" s="43"/>
      <c r="L42" s="43"/>
      <c r="M42" s="43"/>
      <c r="N42" s="43"/>
      <c r="O42" s="43"/>
      <c r="P42" s="44"/>
      <c r="Q42" s="28"/>
      <c r="R42" s="29"/>
    </row>
    <row r="43" spans="2:18" ht="13.5">
      <c r="B43" s="17"/>
      <c r="C43" s="18"/>
      <c r="D43" s="45"/>
      <c r="E43" s="18"/>
      <c r="F43" s="18"/>
      <c r="G43" s="18"/>
      <c r="H43" s="46"/>
      <c r="I43" s="18"/>
      <c r="J43" s="45"/>
      <c r="K43" s="18"/>
      <c r="L43" s="18"/>
      <c r="M43" s="18"/>
      <c r="N43" s="18"/>
      <c r="O43" s="18"/>
      <c r="P43" s="46"/>
      <c r="Q43" s="18"/>
      <c r="R43" s="19"/>
    </row>
    <row r="44" spans="2:18" ht="13.5">
      <c r="B44" s="17"/>
      <c r="C44" s="18"/>
      <c r="D44" s="45"/>
      <c r="E44" s="18"/>
      <c r="F44" s="18"/>
      <c r="G44" s="18"/>
      <c r="H44" s="46"/>
      <c r="I44" s="18"/>
      <c r="J44" s="45"/>
      <c r="K44" s="18"/>
      <c r="L44" s="18"/>
      <c r="M44" s="18"/>
      <c r="N44" s="18"/>
      <c r="O44" s="18"/>
      <c r="P44" s="46"/>
      <c r="Q44" s="18"/>
      <c r="R44" s="19"/>
    </row>
    <row r="45" spans="2:18" ht="13.5">
      <c r="B45" s="17"/>
      <c r="C45" s="18"/>
      <c r="D45" s="45"/>
      <c r="E45" s="18"/>
      <c r="F45" s="18"/>
      <c r="G45" s="18"/>
      <c r="H45" s="46"/>
      <c r="I45" s="18"/>
      <c r="J45" s="45"/>
      <c r="K45" s="18"/>
      <c r="L45" s="18"/>
      <c r="M45" s="18"/>
      <c r="N45" s="18"/>
      <c r="O45" s="18"/>
      <c r="P45" s="46"/>
      <c r="Q45" s="18"/>
      <c r="R45" s="19"/>
    </row>
    <row r="46" spans="2:18" ht="13.5">
      <c r="B46" s="17"/>
      <c r="C46" s="18"/>
      <c r="D46" s="45"/>
      <c r="E46" s="18"/>
      <c r="F46" s="18"/>
      <c r="G46" s="18"/>
      <c r="H46" s="46"/>
      <c r="I46" s="18"/>
      <c r="J46" s="45"/>
      <c r="K46" s="18"/>
      <c r="L46" s="18"/>
      <c r="M46" s="18"/>
      <c r="N46" s="18"/>
      <c r="O46" s="18"/>
      <c r="P46" s="46"/>
      <c r="Q46" s="18"/>
      <c r="R46" s="19"/>
    </row>
    <row r="47" spans="2:18" ht="13.5">
      <c r="B47" s="17"/>
      <c r="C47" s="18"/>
      <c r="D47" s="45"/>
      <c r="E47" s="18"/>
      <c r="F47" s="18"/>
      <c r="G47" s="18"/>
      <c r="H47" s="46"/>
      <c r="I47" s="18"/>
      <c r="J47" s="45"/>
      <c r="K47" s="18"/>
      <c r="L47" s="18"/>
      <c r="M47" s="18"/>
      <c r="N47" s="18"/>
      <c r="O47" s="18"/>
      <c r="P47" s="46"/>
      <c r="Q47" s="18"/>
      <c r="R47" s="19"/>
    </row>
    <row r="48" spans="2:18" ht="13.5">
      <c r="B48" s="17"/>
      <c r="C48" s="18"/>
      <c r="D48" s="45"/>
      <c r="E48" s="18"/>
      <c r="F48" s="18"/>
      <c r="G48" s="18"/>
      <c r="H48" s="46"/>
      <c r="I48" s="18"/>
      <c r="J48" s="45"/>
      <c r="K48" s="18"/>
      <c r="L48" s="18"/>
      <c r="M48" s="18"/>
      <c r="N48" s="18"/>
      <c r="O48" s="18"/>
      <c r="P48" s="46"/>
      <c r="Q48" s="18"/>
      <c r="R48" s="19"/>
    </row>
    <row r="49" spans="2:18" ht="13.5">
      <c r="B49" s="17"/>
      <c r="C49" s="18"/>
      <c r="D49" s="45"/>
      <c r="E49" s="18"/>
      <c r="F49" s="18"/>
      <c r="G49" s="18"/>
      <c r="H49" s="46"/>
      <c r="I49" s="18"/>
      <c r="J49" s="45"/>
      <c r="K49" s="18"/>
      <c r="L49" s="18"/>
      <c r="M49" s="18"/>
      <c r="N49" s="18"/>
      <c r="O49" s="18"/>
      <c r="P49" s="46"/>
      <c r="Q49" s="18"/>
      <c r="R49" s="19"/>
    </row>
    <row r="50" spans="2:18" ht="13.5">
      <c r="B50" s="17"/>
      <c r="C50" s="18"/>
      <c r="D50" s="45"/>
      <c r="E50" s="18"/>
      <c r="F50" s="18"/>
      <c r="G50" s="18"/>
      <c r="H50" s="46"/>
      <c r="I50" s="18"/>
      <c r="J50" s="45"/>
      <c r="K50" s="18"/>
      <c r="L50" s="18"/>
      <c r="M50" s="18"/>
      <c r="N50" s="18"/>
      <c r="O50" s="18"/>
      <c r="P50" s="46"/>
      <c r="Q50" s="18"/>
      <c r="R50" s="19"/>
    </row>
    <row r="51" spans="2:18" s="1" customFormat="1" ht="15">
      <c r="B51" s="27"/>
      <c r="C51" s="28"/>
      <c r="D51" s="47" t="s">
        <v>55</v>
      </c>
      <c r="E51" s="48"/>
      <c r="F51" s="48"/>
      <c r="G51" s="49" t="s">
        <v>56</v>
      </c>
      <c r="H51" s="50"/>
      <c r="I51" s="28"/>
      <c r="J51" s="47" t="s">
        <v>55</v>
      </c>
      <c r="K51" s="48"/>
      <c r="L51" s="48"/>
      <c r="M51" s="48"/>
      <c r="N51" s="49" t="s">
        <v>56</v>
      </c>
      <c r="O51" s="48"/>
      <c r="P51" s="50"/>
      <c r="Q51" s="28"/>
      <c r="R51" s="29"/>
    </row>
    <row r="52" spans="2:18" ht="13.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2:18" s="1" customFormat="1" ht="15">
      <c r="B53" s="27"/>
      <c r="C53" s="28"/>
      <c r="D53" s="42" t="s">
        <v>57</v>
      </c>
      <c r="E53" s="43"/>
      <c r="F53" s="43"/>
      <c r="G53" s="43"/>
      <c r="H53" s="44"/>
      <c r="I53" s="28"/>
      <c r="J53" s="42" t="s">
        <v>58</v>
      </c>
      <c r="K53" s="43"/>
      <c r="L53" s="43"/>
      <c r="M53" s="43"/>
      <c r="N53" s="43"/>
      <c r="O53" s="43"/>
      <c r="P53" s="44"/>
      <c r="Q53" s="28"/>
      <c r="R53" s="2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9"/>
    </row>
    <row r="60" spans="2:18" ht="13.5">
      <c r="B60" s="17"/>
      <c r="C60" s="18"/>
      <c r="D60" s="45"/>
      <c r="E60" s="18"/>
      <c r="F60" s="18"/>
      <c r="G60" s="18"/>
      <c r="H60" s="46"/>
      <c r="I60" s="18"/>
      <c r="J60" s="45"/>
      <c r="K60" s="18"/>
      <c r="L60" s="18"/>
      <c r="M60" s="18"/>
      <c r="N60" s="18"/>
      <c r="O60" s="18"/>
      <c r="P60" s="46"/>
      <c r="Q60" s="18"/>
      <c r="R60" s="19"/>
    </row>
    <row r="61" spans="2:18" ht="13.5">
      <c r="B61" s="17"/>
      <c r="C61" s="18"/>
      <c r="D61" s="45"/>
      <c r="E61" s="18"/>
      <c r="F61" s="18"/>
      <c r="G61" s="18"/>
      <c r="H61" s="46"/>
      <c r="I61" s="18"/>
      <c r="J61" s="45"/>
      <c r="K61" s="18"/>
      <c r="L61" s="18"/>
      <c r="M61" s="18"/>
      <c r="N61" s="18"/>
      <c r="O61" s="18"/>
      <c r="P61" s="46"/>
      <c r="Q61" s="18"/>
      <c r="R61" s="19"/>
    </row>
    <row r="62" spans="2:18" s="1" customFormat="1" ht="15">
      <c r="B62" s="27"/>
      <c r="C62" s="28"/>
      <c r="D62" s="47" t="s">
        <v>55</v>
      </c>
      <c r="E62" s="48"/>
      <c r="F62" s="48"/>
      <c r="G62" s="49" t="s">
        <v>56</v>
      </c>
      <c r="H62" s="50"/>
      <c r="I62" s="28"/>
      <c r="J62" s="47" t="s">
        <v>55</v>
      </c>
      <c r="K62" s="48"/>
      <c r="L62" s="48"/>
      <c r="M62" s="48"/>
      <c r="N62" s="49" t="s">
        <v>56</v>
      </c>
      <c r="O62" s="48"/>
      <c r="P62" s="50"/>
      <c r="Q62" s="28"/>
      <c r="R62" s="29"/>
    </row>
    <row r="63" spans="2:18" s="1" customFormat="1" ht="14.2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3"/>
    </row>
    <row r="67" spans="2:18" s="1" customFormat="1" ht="6.75" customHeigh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spans="2:18" s="1" customFormat="1" ht="36.75" customHeight="1">
      <c r="B68" s="27"/>
      <c r="C68" s="180" t="s">
        <v>107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29"/>
    </row>
    <row r="69" spans="2:18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</row>
    <row r="70" spans="2:18" s="1" customFormat="1" ht="30" customHeight="1">
      <c r="B70" s="27"/>
      <c r="C70" s="24" t="s">
        <v>15</v>
      </c>
      <c r="D70" s="28"/>
      <c r="E70" s="28"/>
      <c r="F70" s="201" t="str">
        <f>F6</f>
        <v>Vodní nádrž na p.č.5103/4 k.ú.Dešná u Dačic</v>
      </c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8"/>
      <c r="R70" s="29"/>
    </row>
    <row r="71" spans="2:18" s="1" customFormat="1" ht="36.75" customHeight="1">
      <c r="B71" s="27"/>
      <c r="C71" s="61" t="s">
        <v>103</v>
      </c>
      <c r="D71" s="28"/>
      <c r="E71" s="28"/>
      <c r="F71" s="163" t="str">
        <f>F7</f>
        <v>201604352 - SO 02 - odbahnění</v>
      </c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28"/>
      <c r="R71" s="29"/>
    </row>
    <row r="72" spans="2:18" s="1" customFormat="1" ht="6.75" customHeight="1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</row>
    <row r="73" spans="2:18" s="1" customFormat="1" ht="18" customHeight="1">
      <c r="B73" s="27"/>
      <c r="C73" s="24" t="s">
        <v>22</v>
      </c>
      <c r="D73" s="28"/>
      <c r="E73" s="28"/>
      <c r="F73" s="22" t="str">
        <f>F9</f>
        <v>Dešná u Dačic</v>
      </c>
      <c r="G73" s="28"/>
      <c r="H73" s="28"/>
      <c r="I73" s="28"/>
      <c r="J73" s="28"/>
      <c r="K73" s="24" t="s">
        <v>24</v>
      </c>
      <c r="L73" s="28"/>
      <c r="M73" s="202" t="str">
        <f>IF(O9="","",O9)</f>
        <v>23.4.2016</v>
      </c>
      <c r="N73" s="158"/>
      <c r="O73" s="158"/>
      <c r="P73" s="158"/>
      <c r="Q73" s="28"/>
      <c r="R73" s="29"/>
    </row>
    <row r="74" spans="2:18" s="1" customFormat="1" ht="6.75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</row>
    <row r="75" spans="2:18" s="1" customFormat="1" ht="15">
      <c r="B75" s="27"/>
      <c r="C75" s="24" t="s">
        <v>28</v>
      </c>
      <c r="D75" s="28"/>
      <c r="E75" s="28"/>
      <c r="F75" s="22" t="str">
        <f>E12</f>
        <v> </v>
      </c>
      <c r="G75" s="28"/>
      <c r="H75" s="28"/>
      <c r="I75" s="28"/>
      <c r="J75" s="28"/>
      <c r="K75" s="24" t="s">
        <v>33</v>
      </c>
      <c r="L75" s="28"/>
      <c r="M75" s="186" t="str">
        <f>E18</f>
        <v>Ing. Zděněk Hejtman</v>
      </c>
      <c r="N75" s="158"/>
      <c r="O75" s="158"/>
      <c r="P75" s="158"/>
      <c r="Q75" s="158"/>
      <c r="R75" s="29"/>
    </row>
    <row r="76" spans="2:18" s="1" customFormat="1" ht="14.25" customHeight="1">
      <c r="B76" s="27"/>
      <c r="C76" s="24" t="s">
        <v>32</v>
      </c>
      <c r="D76" s="28"/>
      <c r="E76" s="28"/>
      <c r="F76" s="22" t="str">
        <f>IF(E15="","",E15)</f>
        <v> </v>
      </c>
      <c r="G76" s="28"/>
      <c r="H76" s="28"/>
      <c r="I76" s="28"/>
      <c r="J76" s="28"/>
      <c r="K76" s="24" t="s">
        <v>37</v>
      </c>
      <c r="L76" s="28"/>
      <c r="M76" s="186" t="str">
        <f>E21</f>
        <v> </v>
      </c>
      <c r="N76" s="158"/>
      <c r="O76" s="158"/>
      <c r="P76" s="158"/>
      <c r="Q76" s="158"/>
      <c r="R76" s="29"/>
    </row>
    <row r="77" spans="2:18" s="1" customFormat="1" ht="9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29.25" customHeight="1">
      <c r="B78" s="27"/>
      <c r="C78" s="212" t="s">
        <v>108</v>
      </c>
      <c r="D78" s="211"/>
      <c r="E78" s="211"/>
      <c r="F78" s="211"/>
      <c r="G78" s="211"/>
      <c r="H78" s="95"/>
      <c r="I78" s="95"/>
      <c r="J78" s="95"/>
      <c r="K78" s="95"/>
      <c r="L78" s="95"/>
      <c r="M78" s="95"/>
      <c r="N78" s="212" t="s">
        <v>109</v>
      </c>
      <c r="O78" s="158"/>
      <c r="P78" s="158"/>
      <c r="Q78" s="158"/>
      <c r="R78" s="29"/>
    </row>
    <row r="79" spans="2:18" s="1" customFormat="1" ht="9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47" s="1" customFormat="1" ht="29.25" customHeight="1">
      <c r="B80" s="27"/>
      <c r="C80" s="102" t="s">
        <v>110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57">
        <f>N103</f>
        <v>0</v>
      </c>
      <c r="O80" s="158"/>
      <c r="P80" s="158"/>
      <c r="Q80" s="158"/>
      <c r="R80" s="29"/>
      <c r="AU80" s="13" t="s">
        <v>111</v>
      </c>
    </row>
    <row r="81" spans="2:18" s="6" customFormat="1" ht="24.75" customHeight="1">
      <c r="B81" s="103"/>
      <c r="C81" s="104"/>
      <c r="D81" s="105" t="s">
        <v>112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96">
        <f>N104</f>
        <v>0</v>
      </c>
      <c r="O81" s="207"/>
      <c r="P81" s="207"/>
      <c r="Q81" s="207"/>
      <c r="R81" s="106"/>
    </row>
    <row r="82" spans="2:18" s="7" customFormat="1" ht="19.5" customHeight="1">
      <c r="B82" s="107"/>
      <c r="C82" s="108"/>
      <c r="D82" s="109" t="s">
        <v>154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08">
        <f>N105</f>
        <v>0</v>
      </c>
      <c r="O82" s="209"/>
      <c r="P82" s="209"/>
      <c r="Q82" s="209"/>
      <c r="R82" s="110"/>
    </row>
    <row r="83" spans="2:18" s="1" customFormat="1" ht="21.7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</row>
    <row r="84" spans="2:21" s="1" customFormat="1" ht="29.25" customHeight="1">
      <c r="B84" s="27"/>
      <c r="C84" s="102" t="s">
        <v>115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10">
        <v>0</v>
      </c>
      <c r="O84" s="158"/>
      <c r="P84" s="158"/>
      <c r="Q84" s="158"/>
      <c r="R84" s="29"/>
      <c r="T84" s="111"/>
      <c r="U84" s="112" t="s">
        <v>43</v>
      </c>
    </row>
    <row r="85" spans="2:18" s="1" customFormat="1" ht="18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94" t="s">
        <v>99</v>
      </c>
      <c r="D86" s="95"/>
      <c r="E86" s="95"/>
      <c r="F86" s="95"/>
      <c r="G86" s="95"/>
      <c r="H86" s="95"/>
      <c r="I86" s="95"/>
      <c r="J86" s="95"/>
      <c r="K86" s="95"/>
      <c r="L86" s="159">
        <f>ROUND(SUM(N80+N84),2)</f>
        <v>0</v>
      </c>
      <c r="M86" s="211"/>
      <c r="N86" s="211"/>
      <c r="O86" s="211"/>
      <c r="P86" s="211"/>
      <c r="Q86" s="211"/>
      <c r="R86" s="29"/>
    </row>
    <row r="87" spans="2:18" s="1" customFormat="1" ht="6.75" customHeight="1"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3"/>
    </row>
    <row r="91" spans="2:18" s="1" customFormat="1" ht="6.75" customHeight="1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6"/>
    </row>
    <row r="92" spans="2:18" s="1" customFormat="1" ht="36.75" customHeight="1">
      <c r="B92" s="27"/>
      <c r="C92" s="180" t="s">
        <v>116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29"/>
    </row>
    <row r="93" spans="2:18" s="1" customFormat="1" ht="6.75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</row>
    <row r="94" spans="2:18" s="1" customFormat="1" ht="30" customHeight="1">
      <c r="B94" s="27"/>
      <c r="C94" s="24" t="s">
        <v>15</v>
      </c>
      <c r="D94" s="28"/>
      <c r="E94" s="28"/>
      <c r="F94" s="201" t="str">
        <f>F6</f>
        <v>Vodní nádrž na p.č.5103/4 k.ú.Dešná u Dačic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28"/>
      <c r="R94" s="29"/>
    </row>
    <row r="95" spans="2:18" s="1" customFormat="1" ht="36.75" customHeight="1">
      <c r="B95" s="27"/>
      <c r="C95" s="61" t="s">
        <v>103</v>
      </c>
      <c r="D95" s="28"/>
      <c r="E95" s="28"/>
      <c r="F95" s="163" t="str">
        <f>F7</f>
        <v>201604352 - SO 02 - odbahnění</v>
      </c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28"/>
      <c r="R95" s="29"/>
    </row>
    <row r="96" spans="2:18" s="1" customFormat="1" ht="6.75" customHeight="1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18" s="1" customFormat="1" ht="18" customHeight="1">
      <c r="B97" s="27"/>
      <c r="C97" s="24" t="s">
        <v>22</v>
      </c>
      <c r="D97" s="28"/>
      <c r="E97" s="28"/>
      <c r="F97" s="22" t="str">
        <f>F9</f>
        <v>Dešná u Dačic</v>
      </c>
      <c r="G97" s="28"/>
      <c r="H97" s="28"/>
      <c r="I97" s="28"/>
      <c r="J97" s="28"/>
      <c r="K97" s="24" t="s">
        <v>24</v>
      </c>
      <c r="L97" s="28"/>
      <c r="M97" s="202" t="str">
        <f>IF(O9="","",O9)</f>
        <v>23.4.2016</v>
      </c>
      <c r="N97" s="158"/>
      <c r="O97" s="158"/>
      <c r="P97" s="158"/>
      <c r="Q97" s="28"/>
      <c r="R97" s="29"/>
    </row>
    <row r="98" spans="2:18" s="1" customFormat="1" ht="6.75" customHeight="1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18" s="1" customFormat="1" ht="15">
      <c r="B99" s="27"/>
      <c r="C99" s="24" t="s">
        <v>28</v>
      </c>
      <c r="D99" s="28"/>
      <c r="E99" s="28"/>
      <c r="F99" s="22" t="str">
        <f>E12</f>
        <v> </v>
      </c>
      <c r="G99" s="28"/>
      <c r="H99" s="28"/>
      <c r="I99" s="28"/>
      <c r="J99" s="28"/>
      <c r="K99" s="24" t="s">
        <v>33</v>
      </c>
      <c r="L99" s="28"/>
      <c r="M99" s="186" t="str">
        <f>E18</f>
        <v>Ing. Zděněk Hejtman</v>
      </c>
      <c r="N99" s="158"/>
      <c r="O99" s="158"/>
      <c r="P99" s="158"/>
      <c r="Q99" s="158"/>
      <c r="R99" s="29"/>
    </row>
    <row r="100" spans="2:18" s="1" customFormat="1" ht="14.25" customHeight="1">
      <c r="B100" s="27"/>
      <c r="C100" s="24" t="s">
        <v>32</v>
      </c>
      <c r="D100" s="28"/>
      <c r="E100" s="28"/>
      <c r="F100" s="22" t="str">
        <f>IF(E15="","",E15)</f>
        <v> </v>
      </c>
      <c r="G100" s="28"/>
      <c r="H100" s="28"/>
      <c r="I100" s="28"/>
      <c r="J100" s="28"/>
      <c r="K100" s="24" t="s">
        <v>37</v>
      </c>
      <c r="L100" s="28"/>
      <c r="M100" s="186" t="str">
        <f>E21</f>
        <v> </v>
      </c>
      <c r="N100" s="158"/>
      <c r="O100" s="158"/>
      <c r="P100" s="158"/>
      <c r="Q100" s="158"/>
      <c r="R100" s="29"/>
    </row>
    <row r="101" spans="2:18" s="1" customFormat="1" ht="9.7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9"/>
    </row>
    <row r="102" spans="2:27" s="8" customFormat="1" ht="29.25" customHeight="1">
      <c r="B102" s="113"/>
      <c r="C102" s="114" t="s">
        <v>117</v>
      </c>
      <c r="D102" s="115" t="s">
        <v>118</v>
      </c>
      <c r="E102" s="115" t="s">
        <v>61</v>
      </c>
      <c r="F102" s="203" t="s">
        <v>119</v>
      </c>
      <c r="G102" s="204"/>
      <c r="H102" s="204"/>
      <c r="I102" s="204"/>
      <c r="J102" s="115" t="s">
        <v>120</v>
      </c>
      <c r="K102" s="115" t="s">
        <v>121</v>
      </c>
      <c r="L102" s="205" t="s">
        <v>122</v>
      </c>
      <c r="M102" s="204"/>
      <c r="N102" s="203" t="s">
        <v>109</v>
      </c>
      <c r="O102" s="204"/>
      <c r="P102" s="204"/>
      <c r="Q102" s="206"/>
      <c r="R102" s="116"/>
      <c r="T102" s="68" t="s">
        <v>123</v>
      </c>
      <c r="U102" s="69" t="s">
        <v>43</v>
      </c>
      <c r="V102" s="69" t="s">
        <v>124</v>
      </c>
      <c r="W102" s="69" t="s">
        <v>125</v>
      </c>
      <c r="X102" s="69" t="s">
        <v>126</v>
      </c>
      <c r="Y102" s="69" t="s">
        <v>127</v>
      </c>
      <c r="Z102" s="69" t="s">
        <v>128</v>
      </c>
      <c r="AA102" s="70" t="s">
        <v>129</v>
      </c>
    </row>
    <row r="103" spans="2:63" s="1" customFormat="1" ht="29.25" customHeight="1">
      <c r="B103" s="27"/>
      <c r="C103" s="72" t="s">
        <v>105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93">
        <f>BK103</f>
        <v>0</v>
      </c>
      <c r="O103" s="194"/>
      <c r="P103" s="194"/>
      <c r="Q103" s="194"/>
      <c r="R103" s="29"/>
      <c r="T103" s="71"/>
      <c r="U103" s="43"/>
      <c r="V103" s="43"/>
      <c r="W103" s="117">
        <f>W104</f>
        <v>1742.82</v>
      </c>
      <c r="X103" s="43"/>
      <c r="Y103" s="117">
        <f>Y104</f>
        <v>0</v>
      </c>
      <c r="Z103" s="43"/>
      <c r="AA103" s="118">
        <f>AA104</f>
        <v>0</v>
      </c>
      <c r="AT103" s="13" t="s">
        <v>78</v>
      </c>
      <c r="AU103" s="13" t="s">
        <v>111</v>
      </c>
      <c r="BK103" s="119">
        <f>BK104</f>
        <v>0</v>
      </c>
    </row>
    <row r="104" spans="2:63" s="9" customFormat="1" ht="36.75" customHeight="1">
      <c r="B104" s="120"/>
      <c r="C104" s="121"/>
      <c r="D104" s="122" t="s">
        <v>112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95">
        <f>BK104</f>
        <v>0</v>
      </c>
      <c r="O104" s="196"/>
      <c r="P104" s="196"/>
      <c r="Q104" s="196"/>
      <c r="R104" s="123"/>
      <c r="T104" s="124"/>
      <c r="U104" s="121"/>
      <c r="V104" s="121"/>
      <c r="W104" s="125">
        <f>W105</f>
        <v>1742.82</v>
      </c>
      <c r="X104" s="121"/>
      <c r="Y104" s="125">
        <f>Y105</f>
        <v>0</v>
      </c>
      <c r="Z104" s="121"/>
      <c r="AA104" s="126">
        <f>AA105</f>
        <v>0</v>
      </c>
      <c r="AR104" s="127" t="s">
        <v>21</v>
      </c>
      <c r="AT104" s="128" t="s">
        <v>78</v>
      </c>
      <c r="AU104" s="128" t="s">
        <v>79</v>
      </c>
      <c r="AY104" s="127" t="s">
        <v>130</v>
      </c>
      <c r="BK104" s="129">
        <f>BK105</f>
        <v>0</v>
      </c>
    </row>
    <row r="105" spans="2:63" s="9" customFormat="1" ht="19.5" customHeight="1">
      <c r="B105" s="120"/>
      <c r="C105" s="121"/>
      <c r="D105" s="130" t="s">
        <v>154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97">
        <f>BK105</f>
        <v>0</v>
      </c>
      <c r="O105" s="198"/>
      <c r="P105" s="198"/>
      <c r="Q105" s="198"/>
      <c r="R105" s="123"/>
      <c r="T105" s="124"/>
      <c r="U105" s="121"/>
      <c r="V105" s="121"/>
      <c r="W105" s="125">
        <f>SUM(W106:W112)</f>
        <v>1742.82</v>
      </c>
      <c r="X105" s="121"/>
      <c r="Y105" s="125">
        <f>SUM(Y106:Y112)</f>
        <v>0</v>
      </c>
      <c r="Z105" s="121"/>
      <c r="AA105" s="126">
        <f>SUM(AA106:AA112)</f>
        <v>0</v>
      </c>
      <c r="AR105" s="127" t="s">
        <v>21</v>
      </c>
      <c r="AT105" s="128" t="s">
        <v>78</v>
      </c>
      <c r="AU105" s="128" t="s">
        <v>21</v>
      </c>
      <c r="AY105" s="127" t="s">
        <v>130</v>
      </c>
      <c r="BK105" s="129">
        <f>SUM(BK106:BK112)</f>
        <v>0</v>
      </c>
    </row>
    <row r="106" spans="2:65" s="1" customFormat="1" ht="31.5" customHeight="1">
      <c r="B106" s="131"/>
      <c r="C106" s="132" t="s">
        <v>21</v>
      </c>
      <c r="D106" s="132" t="s">
        <v>131</v>
      </c>
      <c r="E106" s="133" t="s">
        <v>209</v>
      </c>
      <c r="F106" s="190" t="s">
        <v>210</v>
      </c>
      <c r="G106" s="191"/>
      <c r="H106" s="191"/>
      <c r="I106" s="191"/>
      <c r="J106" s="134" t="s">
        <v>134</v>
      </c>
      <c r="K106" s="135">
        <v>2826</v>
      </c>
      <c r="L106" s="192"/>
      <c r="M106" s="191"/>
      <c r="N106" s="192">
        <f aca="true" t="shared" si="0" ref="N106:N112">ROUND(L106*K106,2)</f>
        <v>0</v>
      </c>
      <c r="O106" s="191"/>
      <c r="P106" s="191"/>
      <c r="Q106" s="191"/>
      <c r="R106" s="136"/>
      <c r="T106" s="137" t="s">
        <v>3</v>
      </c>
      <c r="U106" s="36" t="s">
        <v>44</v>
      </c>
      <c r="V106" s="138">
        <v>0.118</v>
      </c>
      <c r="W106" s="138">
        <f aca="true" t="shared" si="1" ref="W106:W112">V106*K106</f>
        <v>333.46799999999996</v>
      </c>
      <c r="X106" s="138">
        <v>0</v>
      </c>
      <c r="Y106" s="138">
        <f aca="true" t="shared" si="2" ref="Y106:Y112">X106*K106</f>
        <v>0</v>
      </c>
      <c r="Z106" s="138">
        <v>0</v>
      </c>
      <c r="AA106" s="139">
        <f aca="true" t="shared" si="3" ref="AA106:AA112">Z106*K106</f>
        <v>0</v>
      </c>
      <c r="AR106" s="13" t="s">
        <v>135</v>
      </c>
      <c r="AT106" s="13" t="s">
        <v>131</v>
      </c>
      <c r="AU106" s="13" t="s">
        <v>101</v>
      </c>
      <c r="AY106" s="13" t="s">
        <v>130</v>
      </c>
      <c r="BE106" s="140">
        <f aca="true" t="shared" si="4" ref="BE106:BE112">IF(U106="základní",N106,0)</f>
        <v>0</v>
      </c>
      <c r="BF106" s="140">
        <f aca="true" t="shared" si="5" ref="BF106:BF112">IF(U106="snížená",N106,0)</f>
        <v>0</v>
      </c>
      <c r="BG106" s="140">
        <f aca="true" t="shared" si="6" ref="BG106:BG112">IF(U106="zákl. přenesená",N106,0)</f>
        <v>0</v>
      </c>
      <c r="BH106" s="140">
        <f aca="true" t="shared" si="7" ref="BH106:BH112">IF(U106="sníž. přenesená",N106,0)</f>
        <v>0</v>
      </c>
      <c r="BI106" s="140">
        <f aca="true" t="shared" si="8" ref="BI106:BI112">IF(U106="nulová",N106,0)</f>
        <v>0</v>
      </c>
      <c r="BJ106" s="13" t="s">
        <v>21</v>
      </c>
      <c r="BK106" s="140">
        <f aca="true" t="shared" si="9" ref="BK106:BK112">ROUND(L106*K106,2)</f>
        <v>0</v>
      </c>
      <c r="BL106" s="13" t="s">
        <v>135</v>
      </c>
      <c r="BM106" s="13" t="s">
        <v>211</v>
      </c>
    </row>
    <row r="107" spans="2:65" s="1" customFormat="1" ht="31.5" customHeight="1">
      <c r="B107" s="131"/>
      <c r="C107" s="132" t="s">
        <v>101</v>
      </c>
      <c r="D107" s="132" t="s">
        <v>131</v>
      </c>
      <c r="E107" s="133" t="s">
        <v>212</v>
      </c>
      <c r="F107" s="190" t="s">
        <v>213</v>
      </c>
      <c r="G107" s="191"/>
      <c r="H107" s="191"/>
      <c r="I107" s="191"/>
      <c r="J107" s="134" t="s">
        <v>134</v>
      </c>
      <c r="K107" s="135">
        <v>2826</v>
      </c>
      <c r="L107" s="192"/>
      <c r="M107" s="191"/>
      <c r="N107" s="192">
        <f t="shared" si="0"/>
        <v>0</v>
      </c>
      <c r="O107" s="191"/>
      <c r="P107" s="191"/>
      <c r="Q107" s="191"/>
      <c r="R107" s="136"/>
      <c r="T107" s="137" t="s">
        <v>3</v>
      </c>
      <c r="U107" s="36" t="s">
        <v>44</v>
      </c>
      <c r="V107" s="138">
        <v>0.044</v>
      </c>
      <c r="W107" s="138">
        <f t="shared" si="1"/>
        <v>124.344</v>
      </c>
      <c r="X107" s="138">
        <v>0</v>
      </c>
      <c r="Y107" s="138">
        <f t="shared" si="2"/>
        <v>0</v>
      </c>
      <c r="Z107" s="138">
        <v>0</v>
      </c>
      <c r="AA107" s="139">
        <f t="shared" si="3"/>
        <v>0</v>
      </c>
      <c r="AR107" s="13" t="s">
        <v>135</v>
      </c>
      <c r="AT107" s="13" t="s">
        <v>131</v>
      </c>
      <c r="AU107" s="13" t="s">
        <v>101</v>
      </c>
      <c r="AY107" s="13" t="s">
        <v>130</v>
      </c>
      <c r="BE107" s="140">
        <f t="shared" si="4"/>
        <v>0</v>
      </c>
      <c r="BF107" s="140">
        <f t="shared" si="5"/>
        <v>0</v>
      </c>
      <c r="BG107" s="140">
        <f t="shared" si="6"/>
        <v>0</v>
      </c>
      <c r="BH107" s="140">
        <f t="shared" si="7"/>
        <v>0</v>
      </c>
      <c r="BI107" s="140">
        <f t="shared" si="8"/>
        <v>0</v>
      </c>
      <c r="BJ107" s="13" t="s">
        <v>21</v>
      </c>
      <c r="BK107" s="140">
        <f t="shared" si="9"/>
        <v>0</v>
      </c>
      <c r="BL107" s="13" t="s">
        <v>135</v>
      </c>
      <c r="BM107" s="13" t="s">
        <v>214</v>
      </c>
    </row>
    <row r="108" spans="2:65" s="1" customFormat="1" ht="31.5" customHeight="1">
      <c r="B108" s="131"/>
      <c r="C108" s="132" t="s">
        <v>140</v>
      </c>
      <c r="D108" s="132" t="s">
        <v>131</v>
      </c>
      <c r="E108" s="133" t="s">
        <v>215</v>
      </c>
      <c r="F108" s="190" t="s">
        <v>216</v>
      </c>
      <c r="G108" s="191"/>
      <c r="H108" s="191"/>
      <c r="I108" s="191"/>
      <c r="J108" s="134" t="s">
        <v>134</v>
      </c>
      <c r="K108" s="135">
        <v>2826</v>
      </c>
      <c r="L108" s="221"/>
      <c r="M108" s="223"/>
      <c r="N108" s="192">
        <f t="shared" si="0"/>
        <v>0</v>
      </c>
      <c r="O108" s="192"/>
      <c r="P108" s="192"/>
      <c r="Q108" s="192"/>
      <c r="R108" s="136"/>
      <c r="T108" s="137" t="s">
        <v>3</v>
      </c>
      <c r="U108" s="36" t="s">
        <v>44</v>
      </c>
      <c r="V108" s="138">
        <v>0.097</v>
      </c>
      <c r="W108" s="138">
        <f t="shared" si="1"/>
        <v>274.122</v>
      </c>
      <c r="X108" s="138">
        <v>0</v>
      </c>
      <c r="Y108" s="138">
        <f t="shared" si="2"/>
        <v>0</v>
      </c>
      <c r="Z108" s="138">
        <v>0</v>
      </c>
      <c r="AA108" s="139">
        <f t="shared" si="3"/>
        <v>0</v>
      </c>
      <c r="AR108" s="13" t="s">
        <v>135</v>
      </c>
      <c r="AT108" s="13" t="s">
        <v>131</v>
      </c>
      <c r="AU108" s="13" t="s">
        <v>101</v>
      </c>
      <c r="AY108" s="13" t="s">
        <v>130</v>
      </c>
      <c r="BE108" s="140">
        <f t="shared" si="4"/>
        <v>0</v>
      </c>
      <c r="BF108" s="140">
        <f t="shared" si="5"/>
        <v>0</v>
      </c>
      <c r="BG108" s="140">
        <f t="shared" si="6"/>
        <v>0</v>
      </c>
      <c r="BH108" s="140">
        <f t="shared" si="7"/>
        <v>0</v>
      </c>
      <c r="BI108" s="140">
        <f t="shared" si="8"/>
        <v>0</v>
      </c>
      <c r="BJ108" s="13" t="s">
        <v>21</v>
      </c>
      <c r="BK108" s="140">
        <f t="shared" si="9"/>
        <v>0</v>
      </c>
      <c r="BL108" s="13" t="s">
        <v>135</v>
      </c>
      <c r="BM108" s="13" t="s">
        <v>217</v>
      </c>
    </row>
    <row r="109" spans="2:65" s="1" customFormat="1" ht="31.5" customHeight="1">
      <c r="B109" s="131"/>
      <c r="C109" s="132" t="s">
        <v>135</v>
      </c>
      <c r="D109" s="132" t="s">
        <v>131</v>
      </c>
      <c r="E109" s="133" t="s">
        <v>218</v>
      </c>
      <c r="F109" s="190" t="s">
        <v>219</v>
      </c>
      <c r="G109" s="191"/>
      <c r="H109" s="191"/>
      <c r="I109" s="191"/>
      <c r="J109" s="134" t="s">
        <v>143</v>
      </c>
      <c r="K109" s="135">
        <v>9420</v>
      </c>
      <c r="L109" s="221"/>
      <c r="M109" s="223"/>
      <c r="N109" s="192">
        <f t="shared" si="0"/>
        <v>0</v>
      </c>
      <c r="O109" s="191"/>
      <c r="P109" s="191"/>
      <c r="Q109" s="191"/>
      <c r="R109" s="136"/>
      <c r="T109" s="137" t="s">
        <v>3</v>
      </c>
      <c r="U109" s="36" t="s">
        <v>44</v>
      </c>
      <c r="V109" s="138">
        <v>0.01</v>
      </c>
      <c r="W109" s="138">
        <f t="shared" si="1"/>
        <v>94.2</v>
      </c>
      <c r="X109" s="138">
        <v>0</v>
      </c>
      <c r="Y109" s="138">
        <f t="shared" si="2"/>
        <v>0</v>
      </c>
      <c r="Z109" s="138">
        <v>0</v>
      </c>
      <c r="AA109" s="139">
        <f t="shared" si="3"/>
        <v>0</v>
      </c>
      <c r="AR109" s="13" t="s">
        <v>135</v>
      </c>
      <c r="AT109" s="13" t="s">
        <v>131</v>
      </c>
      <c r="AU109" s="13" t="s">
        <v>101</v>
      </c>
      <c r="AY109" s="13" t="s">
        <v>130</v>
      </c>
      <c r="BE109" s="140">
        <f t="shared" si="4"/>
        <v>0</v>
      </c>
      <c r="BF109" s="140">
        <f t="shared" si="5"/>
        <v>0</v>
      </c>
      <c r="BG109" s="140">
        <f t="shared" si="6"/>
        <v>0</v>
      </c>
      <c r="BH109" s="140">
        <f t="shared" si="7"/>
        <v>0</v>
      </c>
      <c r="BI109" s="140">
        <f t="shared" si="8"/>
        <v>0</v>
      </c>
      <c r="BJ109" s="13" t="s">
        <v>21</v>
      </c>
      <c r="BK109" s="140">
        <f t="shared" si="9"/>
        <v>0</v>
      </c>
      <c r="BL109" s="13" t="s">
        <v>135</v>
      </c>
      <c r="BM109" s="13" t="s">
        <v>220</v>
      </c>
    </row>
    <row r="110" spans="2:65" s="1" customFormat="1" ht="22.5" customHeight="1">
      <c r="B110" s="131"/>
      <c r="C110" s="132" t="s">
        <v>148</v>
      </c>
      <c r="D110" s="132" t="s">
        <v>131</v>
      </c>
      <c r="E110" s="133" t="s">
        <v>221</v>
      </c>
      <c r="F110" s="190" t="s">
        <v>222</v>
      </c>
      <c r="G110" s="191"/>
      <c r="H110" s="191"/>
      <c r="I110" s="191"/>
      <c r="J110" s="134" t="s">
        <v>143</v>
      </c>
      <c r="K110" s="135">
        <v>7125</v>
      </c>
      <c r="L110" s="221"/>
      <c r="M110" s="223"/>
      <c r="N110" s="192">
        <f t="shared" si="0"/>
        <v>0</v>
      </c>
      <c r="O110" s="191"/>
      <c r="P110" s="191"/>
      <c r="Q110" s="191"/>
      <c r="R110" s="136"/>
      <c r="T110" s="137" t="s">
        <v>3</v>
      </c>
      <c r="U110" s="36" t="s">
        <v>44</v>
      </c>
      <c r="V110" s="138">
        <v>0.128</v>
      </c>
      <c r="W110" s="138">
        <f t="shared" si="1"/>
        <v>912</v>
      </c>
      <c r="X110" s="138">
        <v>0</v>
      </c>
      <c r="Y110" s="138">
        <f t="shared" si="2"/>
        <v>0</v>
      </c>
      <c r="Z110" s="138">
        <v>0</v>
      </c>
      <c r="AA110" s="139">
        <f t="shared" si="3"/>
        <v>0</v>
      </c>
      <c r="AR110" s="13" t="s">
        <v>135</v>
      </c>
      <c r="AT110" s="13" t="s">
        <v>131</v>
      </c>
      <c r="AU110" s="13" t="s">
        <v>101</v>
      </c>
      <c r="AY110" s="13" t="s">
        <v>130</v>
      </c>
      <c r="BE110" s="140">
        <f t="shared" si="4"/>
        <v>0</v>
      </c>
      <c r="BF110" s="140">
        <f t="shared" si="5"/>
        <v>0</v>
      </c>
      <c r="BG110" s="140">
        <f t="shared" si="6"/>
        <v>0</v>
      </c>
      <c r="BH110" s="140">
        <f t="shared" si="7"/>
        <v>0</v>
      </c>
      <c r="BI110" s="140">
        <f t="shared" si="8"/>
        <v>0</v>
      </c>
      <c r="BJ110" s="13" t="s">
        <v>21</v>
      </c>
      <c r="BK110" s="140">
        <f t="shared" si="9"/>
        <v>0</v>
      </c>
      <c r="BL110" s="13" t="s">
        <v>135</v>
      </c>
      <c r="BM110" s="13" t="s">
        <v>223</v>
      </c>
    </row>
    <row r="111" spans="2:65" s="1" customFormat="1" ht="22.5" customHeight="1">
      <c r="B111" s="131"/>
      <c r="C111" s="132" t="s">
        <v>171</v>
      </c>
      <c r="D111" s="132" t="s">
        <v>131</v>
      </c>
      <c r="E111" s="133" t="s">
        <v>224</v>
      </c>
      <c r="F111" s="190" t="s">
        <v>225</v>
      </c>
      <c r="G111" s="191"/>
      <c r="H111" s="191"/>
      <c r="I111" s="191"/>
      <c r="J111" s="134" t="s">
        <v>157</v>
      </c>
      <c r="K111" s="135">
        <v>1</v>
      </c>
      <c r="L111" s="221"/>
      <c r="M111" s="223"/>
      <c r="N111" s="192">
        <f t="shared" si="0"/>
        <v>0</v>
      </c>
      <c r="O111" s="191"/>
      <c r="P111" s="191"/>
      <c r="Q111" s="191"/>
      <c r="R111" s="136"/>
      <c r="T111" s="137" t="s">
        <v>3</v>
      </c>
      <c r="U111" s="36" t="s">
        <v>44</v>
      </c>
      <c r="V111" s="138">
        <v>4.32</v>
      </c>
      <c r="W111" s="138">
        <f t="shared" si="1"/>
        <v>4.32</v>
      </c>
      <c r="X111" s="138">
        <v>0</v>
      </c>
      <c r="Y111" s="138">
        <f t="shared" si="2"/>
        <v>0</v>
      </c>
      <c r="Z111" s="138">
        <v>0</v>
      </c>
      <c r="AA111" s="139">
        <f t="shared" si="3"/>
        <v>0</v>
      </c>
      <c r="AR111" s="13" t="s">
        <v>135</v>
      </c>
      <c r="AT111" s="13" t="s">
        <v>131</v>
      </c>
      <c r="AU111" s="13" t="s">
        <v>101</v>
      </c>
      <c r="AY111" s="13" t="s">
        <v>130</v>
      </c>
      <c r="BE111" s="140">
        <f t="shared" si="4"/>
        <v>0</v>
      </c>
      <c r="BF111" s="140">
        <f t="shared" si="5"/>
        <v>0</v>
      </c>
      <c r="BG111" s="140">
        <f t="shared" si="6"/>
        <v>0</v>
      </c>
      <c r="BH111" s="140">
        <f t="shared" si="7"/>
        <v>0</v>
      </c>
      <c r="BI111" s="140">
        <f t="shared" si="8"/>
        <v>0</v>
      </c>
      <c r="BJ111" s="13" t="s">
        <v>21</v>
      </c>
      <c r="BK111" s="140">
        <f t="shared" si="9"/>
        <v>0</v>
      </c>
      <c r="BL111" s="13" t="s">
        <v>135</v>
      </c>
      <c r="BM111" s="13" t="s">
        <v>226</v>
      </c>
    </row>
    <row r="112" spans="2:65" s="1" customFormat="1" ht="44.25" customHeight="1">
      <c r="B112" s="131"/>
      <c r="C112" s="132" t="s">
        <v>175</v>
      </c>
      <c r="D112" s="132" t="s">
        <v>131</v>
      </c>
      <c r="E112" s="133" t="s">
        <v>227</v>
      </c>
      <c r="F112" s="190" t="s">
        <v>228</v>
      </c>
      <c r="G112" s="191"/>
      <c r="H112" s="191"/>
      <c r="I112" s="191"/>
      <c r="J112" s="134" t="s">
        <v>157</v>
      </c>
      <c r="K112" s="135">
        <v>1</v>
      </c>
      <c r="L112" s="221"/>
      <c r="M112" s="223"/>
      <c r="N112" s="192">
        <f t="shared" si="0"/>
        <v>0</v>
      </c>
      <c r="O112" s="191"/>
      <c r="P112" s="191"/>
      <c r="Q112" s="191"/>
      <c r="R112" s="136"/>
      <c r="T112" s="137" t="s">
        <v>3</v>
      </c>
      <c r="U112" s="141" t="s">
        <v>44</v>
      </c>
      <c r="V112" s="142">
        <v>0.366</v>
      </c>
      <c r="W112" s="142">
        <f t="shared" si="1"/>
        <v>0.366</v>
      </c>
      <c r="X112" s="142">
        <v>0</v>
      </c>
      <c r="Y112" s="142">
        <f t="shared" si="2"/>
        <v>0</v>
      </c>
      <c r="Z112" s="142">
        <v>0</v>
      </c>
      <c r="AA112" s="143">
        <f t="shared" si="3"/>
        <v>0</v>
      </c>
      <c r="AR112" s="13" t="s">
        <v>135</v>
      </c>
      <c r="AT112" s="13" t="s">
        <v>131</v>
      </c>
      <c r="AU112" s="13" t="s">
        <v>101</v>
      </c>
      <c r="AY112" s="13" t="s">
        <v>130</v>
      </c>
      <c r="BE112" s="140">
        <f t="shared" si="4"/>
        <v>0</v>
      </c>
      <c r="BF112" s="140">
        <f t="shared" si="5"/>
        <v>0</v>
      </c>
      <c r="BG112" s="140">
        <f t="shared" si="6"/>
        <v>0</v>
      </c>
      <c r="BH112" s="140">
        <f t="shared" si="7"/>
        <v>0</v>
      </c>
      <c r="BI112" s="140">
        <f t="shared" si="8"/>
        <v>0</v>
      </c>
      <c r="BJ112" s="13" t="s">
        <v>21</v>
      </c>
      <c r="BK112" s="140">
        <f t="shared" si="9"/>
        <v>0</v>
      </c>
      <c r="BL112" s="13" t="s">
        <v>135</v>
      </c>
      <c r="BM112" s="13" t="s">
        <v>229</v>
      </c>
    </row>
    <row r="113" spans="2:18" s="1" customFormat="1" ht="6.75" customHeight="1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224"/>
      <c r="M113" s="224"/>
      <c r="N113" s="52"/>
      <c r="O113" s="52"/>
      <c r="P113" s="52"/>
      <c r="Q113" s="52"/>
      <c r="R113" s="53"/>
    </row>
    <row r="114" spans="12:13" ht="13.5">
      <c r="L114" s="225"/>
      <c r="M114" s="225"/>
    </row>
    <row r="115" spans="12:13" ht="13.5">
      <c r="L115" s="226"/>
      <c r="M115" s="226"/>
    </row>
    <row r="116" spans="12:13" ht="13.5">
      <c r="L116" s="226"/>
      <c r="M116" s="226"/>
    </row>
    <row r="117" spans="12:13" ht="13.5">
      <c r="L117" s="226"/>
      <c r="M117" s="226"/>
    </row>
  </sheetData>
  <sheetProtection/>
  <mergeCells count="81">
    <mergeCell ref="L113:M113"/>
    <mergeCell ref="L114:M114"/>
    <mergeCell ref="L115:M115"/>
    <mergeCell ref="L116:M116"/>
    <mergeCell ref="L117:M11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68:Q68"/>
    <mergeCell ref="F70:P70"/>
    <mergeCell ref="F71:P71"/>
    <mergeCell ref="M73:P73"/>
    <mergeCell ref="M75:Q75"/>
    <mergeCell ref="M76:Q76"/>
    <mergeCell ref="C78:G78"/>
    <mergeCell ref="N78:Q78"/>
    <mergeCell ref="N80:Q80"/>
    <mergeCell ref="N81:Q81"/>
    <mergeCell ref="N82:Q82"/>
    <mergeCell ref="N84:Q84"/>
    <mergeCell ref="L86:Q86"/>
    <mergeCell ref="C92:Q92"/>
    <mergeCell ref="F94:P94"/>
    <mergeCell ref="F95:P95"/>
    <mergeCell ref="M97:P97"/>
    <mergeCell ref="M99:Q99"/>
    <mergeCell ref="M100:Q100"/>
    <mergeCell ref="F102:I102"/>
    <mergeCell ref="L102:M102"/>
    <mergeCell ref="N102:Q102"/>
    <mergeCell ref="F106:I106"/>
    <mergeCell ref="L106:M106"/>
    <mergeCell ref="N106:Q106"/>
    <mergeCell ref="F107:I107"/>
    <mergeCell ref="L107:M107"/>
    <mergeCell ref="N107:Q107"/>
    <mergeCell ref="N110:Q110"/>
    <mergeCell ref="F111:I111"/>
    <mergeCell ref="L111:M111"/>
    <mergeCell ref="N111:Q111"/>
    <mergeCell ref="F108:I108"/>
    <mergeCell ref="L108:M108"/>
    <mergeCell ref="N108:Q108"/>
    <mergeCell ref="F109:I109"/>
    <mergeCell ref="L109:M109"/>
    <mergeCell ref="N109:Q109"/>
    <mergeCell ref="H1:K1"/>
    <mergeCell ref="S2:AC2"/>
    <mergeCell ref="F112:I112"/>
    <mergeCell ref="L112:M112"/>
    <mergeCell ref="N112:Q112"/>
    <mergeCell ref="N103:Q103"/>
    <mergeCell ref="N104:Q104"/>
    <mergeCell ref="N105:Q105"/>
    <mergeCell ref="F110:I110"/>
    <mergeCell ref="L110:M11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5"/>
  <sheetViews>
    <sheetView zoomScalePageLayoutView="0" workbookViewId="0" topLeftCell="A91">
      <selection activeCell="L114" sqref="L114:M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255</v>
      </c>
      <c r="G1" s="152"/>
      <c r="H1" s="189" t="s">
        <v>256</v>
      </c>
      <c r="I1" s="189"/>
      <c r="J1" s="189"/>
      <c r="K1" s="189"/>
      <c r="L1" s="152" t="s">
        <v>257</v>
      </c>
      <c r="M1" s="150"/>
      <c r="N1" s="150"/>
      <c r="O1" s="151" t="s">
        <v>100</v>
      </c>
      <c r="P1" s="150"/>
      <c r="Q1" s="150"/>
      <c r="R1" s="150"/>
      <c r="S1" s="152" t="s">
        <v>258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5" t="s">
        <v>5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54" t="s">
        <v>6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3" t="s">
        <v>95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101</v>
      </c>
    </row>
    <row r="4" spans="2:46" ht="36.75" customHeight="1">
      <c r="B4" s="17"/>
      <c r="C4" s="180" t="s">
        <v>102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201" t="str">
        <f>'Rekapitulace stavby'!K6</f>
        <v>Vodní nádrž na p.č.5103/4 k.ú.Dešná u Dačic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2:18" s="1" customFormat="1" ht="32.25" customHeight="1">
      <c r="B7" s="27"/>
      <c r="C7" s="28"/>
      <c r="D7" s="23" t="s">
        <v>103</v>
      </c>
      <c r="E7" s="28"/>
      <c r="F7" s="187" t="s">
        <v>230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8"/>
      <c r="R7" s="29"/>
    </row>
    <row r="8" spans="2:18" s="1" customFormat="1" ht="14.25" customHeight="1">
      <c r="B8" s="27"/>
      <c r="C8" s="28"/>
      <c r="D8" s="24" t="s">
        <v>18</v>
      </c>
      <c r="E8" s="28"/>
      <c r="F8" s="22" t="s">
        <v>19</v>
      </c>
      <c r="G8" s="28"/>
      <c r="H8" s="28"/>
      <c r="I8" s="28"/>
      <c r="J8" s="28"/>
      <c r="K8" s="28"/>
      <c r="L8" s="28"/>
      <c r="M8" s="24" t="s">
        <v>20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22</v>
      </c>
      <c r="E9" s="28"/>
      <c r="F9" s="22" t="s">
        <v>23</v>
      </c>
      <c r="G9" s="28"/>
      <c r="H9" s="28"/>
      <c r="I9" s="28"/>
      <c r="J9" s="28"/>
      <c r="K9" s="28"/>
      <c r="L9" s="28"/>
      <c r="M9" s="24" t="s">
        <v>24</v>
      </c>
      <c r="N9" s="28"/>
      <c r="O9" s="202" t="str">
        <f>'Rekapitulace stavby'!AN8</f>
        <v>23.4.2016</v>
      </c>
      <c r="P9" s="158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28</v>
      </c>
      <c r="E11" s="28"/>
      <c r="F11" s="28"/>
      <c r="G11" s="28"/>
      <c r="H11" s="28"/>
      <c r="I11" s="28"/>
      <c r="J11" s="28"/>
      <c r="K11" s="28"/>
      <c r="L11" s="28"/>
      <c r="M11" s="24" t="s">
        <v>29</v>
      </c>
      <c r="N11" s="28"/>
      <c r="O11" s="186">
        <f>IF('Rekapitulace stavby'!AN10="","",'Rekapitulace stavby'!AN10)</f>
      </c>
      <c r="P11" s="158"/>
      <c r="Q11" s="28"/>
      <c r="R11" s="29"/>
    </row>
    <row r="12" spans="2:18" s="1" customFormat="1" ht="18" customHeight="1">
      <c r="B12" s="27"/>
      <c r="C12" s="28"/>
      <c r="D12" s="28"/>
      <c r="E12" s="22" t="str">
        <f>IF('Rekapitulace stavby'!E11="","",'Rekapitulace stavby'!E11)</f>
        <v> 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>
        <f>IF('Rekapitulace stavby'!AN11="","",'Rekapitulace stavby'!AN11)</f>
      </c>
      <c r="P12" s="158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29</v>
      </c>
      <c r="N14" s="28"/>
      <c r="O14" s="186">
        <f>IF('Rekapitulace stavby'!AN13="","",'Rekapitulace stavby'!AN13)</f>
      </c>
      <c r="P14" s="158"/>
      <c r="Q14" s="28"/>
      <c r="R14" s="29"/>
    </row>
    <row r="15" spans="2:18" s="1" customFormat="1" ht="18" customHeight="1">
      <c r="B15" s="27"/>
      <c r="C15" s="28"/>
      <c r="D15" s="28"/>
      <c r="E15" s="22" t="str">
        <f>IF('Rekapitulace stavby'!E14="","",'Rekapitulace stavby'!E14)</f>
        <v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>
        <f>IF('Rekapitulace stavby'!AN14="","",'Rekapitulace stavby'!AN14)</f>
      </c>
      <c r="P15" s="158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33</v>
      </c>
      <c r="E17" s="28"/>
      <c r="F17" s="28"/>
      <c r="G17" s="28"/>
      <c r="H17" s="28"/>
      <c r="I17" s="28"/>
      <c r="J17" s="28"/>
      <c r="K17" s="28"/>
      <c r="L17" s="28"/>
      <c r="M17" s="24" t="s">
        <v>29</v>
      </c>
      <c r="N17" s="28"/>
      <c r="O17" s="186" t="s">
        <v>34</v>
      </c>
      <c r="P17" s="158"/>
      <c r="Q17" s="28"/>
      <c r="R17" s="29"/>
    </row>
    <row r="18" spans="2:18" s="1" customFormat="1" ht="18" customHeight="1">
      <c r="B18" s="27"/>
      <c r="C18" s="28"/>
      <c r="D18" s="28"/>
      <c r="E18" s="22" t="s">
        <v>35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8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37</v>
      </c>
      <c r="E20" s="28"/>
      <c r="F20" s="28"/>
      <c r="G20" s="28"/>
      <c r="H20" s="28"/>
      <c r="I20" s="28"/>
      <c r="J20" s="28"/>
      <c r="K20" s="28"/>
      <c r="L20" s="28"/>
      <c r="M20" s="24" t="s">
        <v>29</v>
      </c>
      <c r="N20" s="28"/>
      <c r="O20" s="186">
        <f>IF('Rekapitulace stavby'!AN19="","",'Rekapitulace stavby'!AN19)</f>
      </c>
      <c r="P20" s="158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> 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>
        <f>IF('Rekapitulace stavby'!AN20="","",'Rekapitulace stavby'!AN20)</f>
      </c>
      <c r="P21" s="158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134.25" customHeight="1">
      <c r="B24" s="27"/>
      <c r="C24" s="28"/>
      <c r="D24" s="28"/>
      <c r="E24" s="188" t="s">
        <v>39</v>
      </c>
      <c r="F24" s="158"/>
      <c r="G24" s="158"/>
      <c r="H24" s="158"/>
      <c r="I24" s="158"/>
      <c r="J24" s="158"/>
      <c r="K24" s="158"/>
      <c r="L24" s="15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105</v>
      </c>
      <c r="E27" s="28"/>
      <c r="F27" s="28"/>
      <c r="G27" s="28"/>
      <c r="H27" s="28"/>
      <c r="I27" s="28"/>
      <c r="J27" s="28"/>
      <c r="K27" s="28"/>
      <c r="L27" s="28"/>
      <c r="M27" s="181">
        <f>N80</f>
        <v>0</v>
      </c>
      <c r="N27" s="158"/>
      <c r="O27" s="158"/>
      <c r="P27" s="158"/>
      <c r="Q27" s="28"/>
      <c r="R27" s="29"/>
    </row>
    <row r="28" spans="2:18" s="1" customFormat="1" ht="14.25" customHeight="1">
      <c r="B28" s="27"/>
      <c r="C28" s="28"/>
      <c r="D28" s="26" t="s">
        <v>106</v>
      </c>
      <c r="E28" s="28"/>
      <c r="F28" s="28"/>
      <c r="G28" s="28"/>
      <c r="H28" s="28"/>
      <c r="I28" s="28"/>
      <c r="J28" s="28"/>
      <c r="K28" s="28"/>
      <c r="L28" s="28"/>
      <c r="M28" s="181">
        <f>N86</f>
        <v>0</v>
      </c>
      <c r="N28" s="158"/>
      <c r="O28" s="158"/>
      <c r="P28" s="158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42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158"/>
      <c r="O30" s="158"/>
      <c r="P30" s="158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43</v>
      </c>
      <c r="E32" s="34" t="s">
        <v>44</v>
      </c>
      <c r="F32" s="35">
        <v>0.21</v>
      </c>
      <c r="G32" s="98" t="s">
        <v>45</v>
      </c>
      <c r="H32" s="213">
        <f>ROUND((SUM(BE86:BE87)+SUM(BE105:BE114)),2)</f>
        <v>0</v>
      </c>
      <c r="I32" s="158"/>
      <c r="J32" s="158"/>
      <c r="K32" s="28"/>
      <c r="L32" s="28"/>
      <c r="M32" s="213">
        <f>ROUND(ROUND((SUM(BE86:BE87)+SUM(BE105:BE114)),2)*F32,2)</f>
        <v>0</v>
      </c>
      <c r="N32" s="158"/>
      <c r="O32" s="158"/>
      <c r="P32" s="158"/>
      <c r="Q32" s="28"/>
      <c r="R32" s="29"/>
    </row>
    <row r="33" spans="2:18" s="1" customFormat="1" ht="14.25" customHeight="1">
      <c r="B33" s="27"/>
      <c r="C33" s="28"/>
      <c r="D33" s="28"/>
      <c r="E33" s="34" t="s">
        <v>46</v>
      </c>
      <c r="F33" s="35">
        <v>0.15</v>
      </c>
      <c r="G33" s="98" t="s">
        <v>45</v>
      </c>
      <c r="H33" s="213">
        <f>ROUND((SUM(BF86:BF87)+SUM(BF105:BF114)),2)</f>
        <v>0</v>
      </c>
      <c r="I33" s="158"/>
      <c r="J33" s="158"/>
      <c r="K33" s="28"/>
      <c r="L33" s="28"/>
      <c r="M33" s="213">
        <f>ROUND(ROUND((SUM(BF86:BF87)+SUM(BF105:BF114)),2)*F33,2)</f>
        <v>0</v>
      </c>
      <c r="N33" s="158"/>
      <c r="O33" s="158"/>
      <c r="P33" s="158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47</v>
      </c>
      <c r="F34" s="35">
        <v>0.21</v>
      </c>
      <c r="G34" s="98" t="s">
        <v>45</v>
      </c>
      <c r="H34" s="213">
        <f>ROUND((SUM(BG86:BG87)+SUM(BG105:BG114)),2)</f>
        <v>0</v>
      </c>
      <c r="I34" s="158"/>
      <c r="J34" s="158"/>
      <c r="K34" s="28"/>
      <c r="L34" s="28"/>
      <c r="M34" s="213">
        <v>0</v>
      </c>
      <c r="N34" s="158"/>
      <c r="O34" s="158"/>
      <c r="P34" s="158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48</v>
      </c>
      <c r="F35" s="35">
        <v>0.15</v>
      </c>
      <c r="G35" s="98" t="s">
        <v>45</v>
      </c>
      <c r="H35" s="213">
        <f>ROUND((SUM(BH86:BH87)+SUM(BH105:BH114)),2)</f>
        <v>0</v>
      </c>
      <c r="I35" s="158"/>
      <c r="J35" s="158"/>
      <c r="K35" s="28"/>
      <c r="L35" s="28"/>
      <c r="M35" s="213">
        <v>0</v>
      </c>
      <c r="N35" s="158"/>
      <c r="O35" s="158"/>
      <c r="P35" s="158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49</v>
      </c>
      <c r="F36" s="35">
        <v>0</v>
      </c>
      <c r="G36" s="98" t="s">
        <v>45</v>
      </c>
      <c r="H36" s="213">
        <f>ROUND((SUM(BI86:BI87)+SUM(BI105:BI114)),2)</f>
        <v>0</v>
      </c>
      <c r="I36" s="158"/>
      <c r="J36" s="158"/>
      <c r="K36" s="28"/>
      <c r="L36" s="28"/>
      <c r="M36" s="213">
        <v>0</v>
      </c>
      <c r="N36" s="158"/>
      <c r="O36" s="158"/>
      <c r="P36" s="158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50</v>
      </c>
      <c r="E38" s="67"/>
      <c r="F38" s="67"/>
      <c r="G38" s="100" t="s">
        <v>51</v>
      </c>
      <c r="H38" s="101" t="s">
        <v>52</v>
      </c>
      <c r="I38" s="67"/>
      <c r="J38" s="67"/>
      <c r="K38" s="67"/>
      <c r="L38" s="214">
        <f>SUM(M30:M36)</f>
        <v>0</v>
      </c>
      <c r="M38" s="170"/>
      <c r="N38" s="170"/>
      <c r="O38" s="170"/>
      <c r="P38" s="172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s="1" customFormat="1" ht="15">
      <c r="B42" s="27"/>
      <c r="C42" s="28"/>
      <c r="D42" s="42" t="s">
        <v>53</v>
      </c>
      <c r="E42" s="43"/>
      <c r="F42" s="43"/>
      <c r="G42" s="43"/>
      <c r="H42" s="44"/>
      <c r="I42" s="28"/>
      <c r="J42" s="42" t="s">
        <v>54</v>
      </c>
      <c r="K42" s="43"/>
      <c r="L42" s="43"/>
      <c r="M42" s="43"/>
      <c r="N42" s="43"/>
      <c r="O42" s="43"/>
      <c r="P42" s="44"/>
      <c r="Q42" s="28"/>
      <c r="R42" s="29"/>
    </row>
    <row r="43" spans="2:18" ht="13.5">
      <c r="B43" s="17"/>
      <c r="C43" s="18"/>
      <c r="D43" s="45"/>
      <c r="E43" s="18"/>
      <c r="F43" s="18"/>
      <c r="G43" s="18"/>
      <c r="H43" s="46"/>
      <c r="I43" s="18"/>
      <c r="J43" s="45"/>
      <c r="K43" s="18"/>
      <c r="L43" s="18"/>
      <c r="M43" s="18"/>
      <c r="N43" s="18"/>
      <c r="O43" s="18"/>
      <c r="P43" s="46"/>
      <c r="Q43" s="18"/>
      <c r="R43" s="19"/>
    </row>
    <row r="44" spans="2:18" ht="13.5">
      <c r="B44" s="17"/>
      <c r="C44" s="18"/>
      <c r="D44" s="45"/>
      <c r="E44" s="18"/>
      <c r="F44" s="18"/>
      <c r="G44" s="18"/>
      <c r="H44" s="46"/>
      <c r="I44" s="18"/>
      <c r="J44" s="45"/>
      <c r="K44" s="18"/>
      <c r="L44" s="18"/>
      <c r="M44" s="18"/>
      <c r="N44" s="18"/>
      <c r="O44" s="18"/>
      <c r="P44" s="46"/>
      <c r="Q44" s="18"/>
      <c r="R44" s="19"/>
    </row>
    <row r="45" spans="2:18" ht="13.5">
      <c r="B45" s="17"/>
      <c r="C45" s="18"/>
      <c r="D45" s="45"/>
      <c r="E45" s="18"/>
      <c r="F45" s="18"/>
      <c r="G45" s="18"/>
      <c r="H45" s="46"/>
      <c r="I45" s="18"/>
      <c r="J45" s="45"/>
      <c r="K45" s="18"/>
      <c r="L45" s="18"/>
      <c r="M45" s="18"/>
      <c r="N45" s="18"/>
      <c r="O45" s="18"/>
      <c r="P45" s="46"/>
      <c r="Q45" s="18"/>
      <c r="R45" s="19"/>
    </row>
    <row r="46" spans="2:18" ht="13.5">
      <c r="B46" s="17"/>
      <c r="C46" s="18"/>
      <c r="D46" s="45"/>
      <c r="E46" s="18"/>
      <c r="F46" s="18"/>
      <c r="G46" s="18"/>
      <c r="H46" s="46"/>
      <c r="I46" s="18"/>
      <c r="J46" s="45"/>
      <c r="K46" s="18"/>
      <c r="L46" s="18"/>
      <c r="M46" s="18"/>
      <c r="N46" s="18"/>
      <c r="O46" s="18"/>
      <c r="P46" s="46"/>
      <c r="Q46" s="18"/>
      <c r="R46" s="19"/>
    </row>
    <row r="47" spans="2:18" ht="13.5">
      <c r="B47" s="17"/>
      <c r="C47" s="18"/>
      <c r="D47" s="45"/>
      <c r="E47" s="18"/>
      <c r="F47" s="18"/>
      <c r="G47" s="18"/>
      <c r="H47" s="46"/>
      <c r="I47" s="18"/>
      <c r="J47" s="45"/>
      <c r="K47" s="18"/>
      <c r="L47" s="18"/>
      <c r="M47" s="18"/>
      <c r="N47" s="18"/>
      <c r="O47" s="18"/>
      <c r="P47" s="46"/>
      <c r="Q47" s="18"/>
      <c r="R47" s="19"/>
    </row>
    <row r="48" spans="2:18" ht="13.5">
      <c r="B48" s="17"/>
      <c r="C48" s="18"/>
      <c r="D48" s="45"/>
      <c r="E48" s="18"/>
      <c r="F48" s="18"/>
      <c r="G48" s="18"/>
      <c r="H48" s="46"/>
      <c r="I48" s="18"/>
      <c r="J48" s="45"/>
      <c r="K48" s="18"/>
      <c r="L48" s="18"/>
      <c r="M48" s="18"/>
      <c r="N48" s="18"/>
      <c r="O48" s="18"/>
      <c r="P48" s="46"/>
      <c r="Q48" s="18"/>
      <c r="R48" s="19"/>
    </row>
    <row r="49" spans="2:18" ht="13.5">
      <c r="B49" s="17"/>
      <c r="C49" s="18"/>
      <c r="D49" s="45"/>
      <c r="E49" s="18"/>
      <c r="F49" s="18"/>
      <c r="G49" s="18"/>
      <c r="H49" s="46"/>
      <c r="I49" s="18"/>
      <c r="J49" s="45"/>
      <c r="K49" s="18"/>
      <c r="L49" s="18"/>
      <c r="M49" s="18"/>
      <c r="N49" s="18"/>
      <c r="O49" s="18"/>
      <c r="P49" s="46"/>
      <c r="Q49" s="18"/>
      <c r="R49" s="19"/>
    </row>
    <row r="50" spans="2:18" ht="13.5">
      <c r="B50" s="17"/>
      <c r="C50" s="18"/>
      <c r="D50" s="45"/>
      <c r="E50" s="18"/>
      <c r="F50" s="18"/>
      <c r="G50" s="18"/>
      <c r="H50" s="46"/>
      <c r="I50" s="18"/>
      <c r="J50" s="45"/>
      <c r="K50" s="18"/>
      <c r="L50" s="18"/>
      <c r="M50" s="18"/>
      <c r="N50" s="18"/>
      <c r="O50" s="18"/>
      <c r="P50" s="46"/>
      <c r="Q50" s="18"/>
      <c r="R50" s="19"/>
    </row>
    <row r="51" spans="2:18" s="1" customFormat="1" ht="15">
      <c r="B51" s="27"/>
      <c r="C51" s="28"/>
      <c r="D51" s="47" t="s">
        <v>55</v>
      </c>
      <c r="E51" s="48"/>
      <c r="F51" s="48"/>
      <c r="G51" s="49" t="s">
        <v>56</v>
      </c>
      <c r="H51" s="50"/>
      <c r="I51" s="28"/>
      <c r="J51" s="47" t="s">
        <v>55</v>
      </c>
      <c r="K51" s="48"/>
      <c r="L51" s="48"/>
      <c r="M51" s="48"/>
      <c r="N51" s="49" t="s">
        <v>56</v>
      </c>
      <c r="O51" s="48"/>
      <c r="P51" s="50"/>
      <c r="Q51" s="28"/>
      <c r="R51" s="29"/>
    </row>
    <row r="52" spans="2:18" ht="13.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2:18" s="1" customFormat="1" ht="15">
      <c r="B53" s="27"/>
      <c r="C53" s="28"/>
      <c r="D53" s="42" t="s">
        <v>57</v>
      </c>
      <c r="E53" s="43"/>
      <c r="F53" s="43"/>
      <c r="G53" s="43"/>
      <c r="H53" s="44"/>
      <c r="I53" s="28"/>
      <c r="J53" s="42" t="s">
        <v>58</v>
      </c>
      <c r="K53" s="43"/>
      <c r="L53" s="43"/>
      <c r="M53" s="43"/>
      <c r="N53" s="43"/>
      <c r="O53" s="43"/>
      <c r="P53" s="44"/>
      <c r="Q53" s="28"/>
      <c r="R53" s="2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9"/>
    </row>
    <row r="60" spans="2:18" ht="13.5">
      <c r="B60" s="17"/>
      <c r="C60" s="18"/>
      <c r="D60" s="45"/>
      <c r="E60" s="18"/>
      <c r="F60" s="18"/>
      <c r="G60" s="18"/>
      <c r="H60" s="46"/>
      <c r="I60" s="18"/>
      <c r="J60" s="45"/>
      <c r="K60" s="18"/>
      <c r="L60" s="18"/>
      <c r="M60" s="18"/>
      <c r="N60" s="18"/>
      <c r="O60" s="18"/>
      <c r="P60" s="46"/>
      <c r="Q60" s="18"/>
      <c r="R60" s="19"/>
    </row>
    <row r="61" spans="2:18" ht="13.5">
      <c r="B61" s="17"/>
      <c r="C61" s="18"/>
      <c r="D61" s="45"/>
      <c r="E61" s="18"/>
      <c r="F61" s="18"/>
      <c r="G61" s="18"/>
      <c r="H61" s="46"/>
      <c r="I61" s="18"/>
      <c r="J61" s="45"/>
      <c r="K61" s="18"/>
      <c r="L61" s="18"/>
      <c r="M61" s="18"/>
      <c r="N61" s="18"/>
      <c r="O61" s="18"/>
      <c r="P61" s="46"/>
      <c r="Q61" s="18"/>
      <c r="R61" s="19"/>
    </row>
    <row r="62" spans="2:18" s="1" customFormat="1" ht="15">
      <c r="B62" s="27"/>
      <c r="C62" s="28"/>
      <c r="D62" s="47" t="s">
        <v>55</v>
      </c>
      <c r="E62" s="48"/>
      <c r="F62" s="48"/>
      <c r="G62" s="49" t="s">
        <v>56</v>
      </c>
      <c r="H62" s="50"/>
      <c r="I62" s="28"/>
      <c r="J62" s="47" t="s">
        <v>55</v>
      </c>
      <c r="K62" s="48"/>
      <c r="L62" s="48"/>
      <c r="M62" s="48"/>
      <c r="N62" s="49" t="s">
        <v>56</v>
      </c>
      <c r="O62" s="48"/>
      <c r="P62" s="50"/>
      <c r="Q62" s="28"/>
      <c r="R62" s="29"/>
    </row>
    <row r="63" spans="2:18" s="1" customFormat="1" ht="14.25" customHeight="1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3"/>
    </row>
    <row r="67" spans="2:18" s="1" customFormat="1" ht="6.75" customHeight="1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</row>
    <row r="68" spans="2:18" s="1" customFormat="1" ht="36.75" customHeight="1">
      <c r="B68" s="27"/>
      <c r="C68" s="180" t="s">
        <v>107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29"/>
    </row>
    <row r="69" spans="2:18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</row>
    <row r="70" spans="2:18" s="1" customFormat="1" ht="30" customHeight="1">
      <c r="B70" s="27"/>
      <c r="C70" s="24" t="s">
        <v>15</v>
      </c>
      <c r="D70" s="28"/>
      <c r="E70" s="28"/>
      <c r="F70" s="201" t="str">
        <f>F6</f>
        <v>Vodní nádrž na p.č.5103/4 k.ú.Dešná u Dačic</v>
      </c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8"/>
      <c r="R70" s="29"/>
    </row>
    <row r="71" spans="2:18" s="1" customFormat="1" ht="36.75" customHeight="1">
      <c r="B71" s="27"/>
      <c r="C71" s="61" t="s">
        <v>103</v>
      </c>
      <c r="D71" s="28"/>
      <c r="E71" s="28"/>
      <c r="F71" s="163" t="str">
        <f>F7</f>
        <v>20160435V - Vedlejší a ostatní náklady</v>
      </c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28"/>
      <c r="R71" s="29"/>
    </row>
    <row r="72" spans="2:18" s="1" customFormat="1" ht="6.75" customHeight="1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</row>
    <row r="73" spans="2:18" s="1" customFormat="1" ht="18" customHeight="1">
      <c r="B73" s="27"/>
      <c r="C73" s="24" t="s">
        <v>22</v>
      </c>
      <c r="D73" s="28"/>
      <c r="E73" s="28"/>
      <c r="F73" s="22" t="str">
        <f>F9</f>
        <v>Dešná u Dačic</v>
      </c>
      <c r="G73" s="28"/>
      <c r="H73" s="28"/>
      <c r="I73" s="28"/>
      <c r="J73" s="28"/>
      <c r="K73" s="24" t="s">
        <v>24</v>
      </c>
      <c r="L73" s="28"/>
      <c r="M73" s="202" t="str">
        <f>IF(O9="","",O9)</f>
        <v>23.4.2016</v>
      </c>
      <c r="N73" s="158"/>
      <c r="O73" s="158"/>
      <c r="P73" s="158"/>
      <c r="Q73" s="28"/>
      <c r="R73" s="29"/>
    </row>
    <row r="74" spans="2:18" s="1" customFormat="1" ht="6.75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</row>
    <row r="75" spans="2:18" s="1" customFormat="1" ht="15">
      <c r="B75" s="27"/>
      <c r="C75" s="24" t="s">
        <v>28</v>
      </c>
      <c r="D75" s="28"/>
      <c r="E75" s="28"/>
      <c r="F75" s="22" t="str">
        <f>E12</f>
        <v> </v>
      </c>
      <c r="G75" s="28"/>
      <c r="H75" s="28"/>
      <c r="I75" s="28"/>
      <c r="J75" s="28"/>
      <c r="K75" s="24" t="s">
        <v>33</v>
      </c>
      <c r="L75" s="28"/>
      <c r="M75" s="186" t="str">
        <f>E18</f>
        <v>Ing. Zděněk Hejtman</v>
      </c>
      <c r="N75" s="158"/>
      <c r="O75" s="158"/>
      <c r="P75" s="158"/>
      <c r="Q75" s="158"/>
      <c r="R75" s="29"/>
    </row>
    <row r="76" spans="2:18" s="1" customFormat="1" ht="14.25" customHeight="1">
      <c r="B76" s="27"/>
      <c r="C76" s="24" t="s">
        <v>32</v>
      </c>
      <c r="D76" s="28"/>
      <c r="E76" s="28"/>
      <c r="F76" s="22" t="str">
        <f>IF(E15="","",E15)</f>
        <v> </v>
      </c>
      <c r="G76" s="28"/>
      <c r="H76" s="28"/>
      <c r="I76" s="28"/>
      <c r="J76" s="28"/>
      <c r="K76" s="24" t="s">
        <v>37</v>
      </c>
      <c r="L76" s="28"/>
      <c r="M76" s="186" t="str">
        <f>E21</f>
        <v> </v>
      </c>
      <c r="N76" s="158"/>
      <c r="O76" s="158"/>
      <c r="P76" s="158"/>
      <c r="Q76" s="158"/>
      <c r="R76" s="29"/>
    </row>
    <row r="77" spans="2:18" s="1" customFormat="1" ht="9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29.25" customHeight="1">
      <c r="B78" s="27"/>
      <c r="C78" s="212" t="s">
        <v>108</v>
      </c>
      <c r="D78" s="211"/>
      <c r="E78" s="211"/>
      <c r="F78" s="211"/>
      <c r="G78" s="211"/>
      <c r="H78" s="95"/>
      <c r="I78" s="95"/>
      <c r="J78" s="95"/>
      <c r="K78" s="95"/>
      <c r="L78" s="95"/>
      <c r="M78" s="95"/>
      <c r="N78" s="212" t="s">
        <v>109</v>
      </c>
      <c r="O78" s="158"/>
      <c r="P78" s="158"/>
      <c r="Q78" s="158"/>
      <c r="R78" s="29"/>
    </row>
    <row r="79" spans="2:18" s="1" customFormat="1" ht="9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47" s="1" customFormat="1" ht="29.25" customHeight="1">
      <c r="B80" s="27"/>
      <c r="C80" s="102" t="s">
        <v>110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57">
        <f>N105</f>
        <v>0</v>
      </c>
      <c r="O80" s="158"/>
      <c r="P80" s="158"/>
      <c r="Q80" s="158"/>
      <c r="R80" s="29"/>
      <c r="AU80" s="13" t="s">
        <v>111</v>
      </c>
    </row>
    <row r="81" spans="2:18" s="6" customFormat="1" ht="24.75" customHeight="1">
      <c r="B81" s="103"/>
      <c r="C81" s="104"/>
      <c r="D81" s="105" t="s">
        <v>231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96">
        <f>N106</f>
        <v>0</v>
      </c>
      <c r="O81" s="207"/>
      <c r="P81" s="207"/>
      <c r="Q81" s="207"/>
      <c r="R81" s="106"/>
    </row>
    <row r="82" spans="2:18" s="7" customFormat="1" ht="19.5" customHeight="1">
      <c r="B82" s="107"/>
      <c r="C82" s="108"/>
      <c r="D82" s="109" t="s">
        <v>232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08">
        <f>N107</f>
        <v>0</v>
      </c>
      <c r="O82" s="209"/>
      <c r="P82" s="209"/>
      <c r="Q82" s="209"/>
      <c r="R82" s="110"/>
    </row>
    <row r="83" spans="2:18" s="7" customFormat="1" ht="19.5" customHeight="1">
      <c r="B83" s="107"/>
      <c r="C83" s="108"/>
      <c r="D83" s="109" t="s">
        <v>233</v>
      </c>
      <c r="E83" s="108"/>
      <c r="F83" s="108"/>
      <c r="G83" s="108"/>
      <c r="H83" s="108"/>
      <c r="I83" s="108"/>
      <c r="J83" s="108"/>
      <c r="K83" s="108"/>
      <c r="L83" s="108"/>
      <c r="M83" s="108"/>
      <c r="N83" s="208">
        <f>N111</f>
        <v>0</v>
      </c>
      <c r="O83" s="209"/>
      <c r="P83" s="209"/>
      <c r="Q83" s="209"/>
      <c r="R83" s="110"/>
    </row>
    <row r="84" spans="2:18" s="7" customFormat="1" ht="19.5" customHeight="1">
      <c r="B84" s="107"/>
      <c r="C84" s="108"/>
      <c r="D84" s="109" t="s">
        <v>234</v>
      </c>
      <c r="E84" s="108"/>
      <c r="F84" s="108"/>
      <c r="G84" s="108"/>
      <c r="H84" s="108"/>
      <c r="I84" s="108"/>
      <c r="J84" s="108"/>
      <c r="K84" s="108"/>
      <c r="L84" s="108"/>
      <c r="M84" s="108"/>
      <c r="N84" s="208">
        <f>N113</f>
        <v>0</v>
      </c>
      <c r="O84" s="209"/>
      <c r="P84" s="209"/>
      <c r="Q84" s="209"/>
      <c r="R84" s="110"/>
    </row>
    <row r="85" spans="2:18" s="1" customFormat="1" ht="21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21" s="1" customFormat="1" ht="29.25" customHeight="1">
      <c r="B86" s="27"/>
      <c r="C86" s="102" t="s">
        <v>115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10">
        <v>0</v>
      </c>
      <c r="O86" s="158"/>
      <c r="P86" s="158"/>
      <c r="Q86" s="158"/>
      <c r="R86" s="29"/>
      <c r="T86" s="111"/>
      <c r="U86" s="112" t="s">
        <v>43</v>
      </c>
    </row>
    <row r="87" spans="2:18" s="1" customFormat="1" ht="18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18" s="1" customFormat="1" ht="29.25" customHeight="1">
      <c r="B88" s="27"/>
      <c r="C88" s="94" t="s">
        <v>99</v>
      </c>
      <c r="D88" s="95"/>
      <c r="E88" s="95"/>
      <c r="F88" s="95"/>
      <c r="G88" s="95"/>
      <c r="H88" s="95"/>
      <c r="I88" s="95"/>
      <c r="J88" s="95"/>
      <c r="K88" s="95"/>
      <c r="L88" s="159">
        <f>ROUND(SUM(N80+N86),2)</f>
        <v>0</v>
      </c>
      <c r="M88" s="211"/>
      <c r="N88" s="211"/>
      <c r="O88" s="211"/>
      <c r="P88" s="211"/>
      <c r="Q88" s="211"/>
      <c r="R88" s="29"/>
    </row>
    <row r="89" spans="2:18" s="1" customFormat="1" ht="6.75" customHeight="1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/>
    </row>
    <row r="93" spans="2:18" s="1" customFormat="1" ht="6.75" customHeight="1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6"/>
    </row>
    <row r="94" spans="2:18" s="1" customFormat="1" ht="36.75" customHeight="1">
      <c r="B94" s="27"/>
      <c r="C94" s="180" t="s">
        <v>116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29"/>
    </row>
    <row r="95" spans="2:18" s="1" customFormat="1" ht="6.75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18" s="1" customFormat="1" ht="30" customHeight="1">
      <c r="B96" s="27"/>
      <c r="C96" s="24" t="s">
        <v>15</v>
      </c>
      <c r="D96" s="28"/>
      <c r="E96" s="28"/>
      <c r="F96" s="201" t="str">
        <f>F6</f>
        <v>Vodní nádrž na p.č.5103/4 k.ú.Dešná u Dačic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28"/>
      <c r="R96" s="29"/>
    </row>
    <row r="97" spans="2:18" s="1" customFormat="1" ht="36.75" customHeight="1">
      <c r="B97" s="27"/>
      <c r="C97" s="61" t="s">
        <v>103</v>
      </c>
      <c r="D97" s="28"/>
      <c r="E97" s="28"/>
      <c r="F97" s="163" t="str">
        <f>F7</f>
        <v>20160435V - Vedlejší a ostatní náklady</v>
      </c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28"/>
      <c r="R97" s="29"/>
    </row>
    <row r="98" spans="2:18" s="1" customFormat="1" ht="6.75" customHeight="1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18" s="1" customFormat="1" ht="18" customHeight="1">
      <c r="B99" s="27"/>
      <c r="C99" s="24" t="s">
        <v>22</v>
      </c>
      <c r="D99" s="28"/>
      <c r="E99" s="28"/>
      <c r="F99" s="22" t="str">
        <f>F9</f>
        <v>Dešná u Dačic</v>
      </c>
      <c r="G99" s="28"/>
      <c r="H99" s="28"/>
      <c r="I99" s="28"/>
      <c r="J99" s="28"/>
      <c r="K99" s="24" t="s">
        <v>24</v>
      </c>
      <c r="L99" s="28"/>
      <c r="M99" s="202" t="str">
        <f>IF(O9="","",O9)</f>
        <v>23.4.2016</v>
      </c>
      <c r="N99" s="158"/>
      <c r="O99" s="158"/>
      <c r="P99" s="158"/>
      <c r="Q99" s="28"/>
      <c r="R99" s="29"/>
    </row>
    <row r="100" spans="2:18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</row>
    <row r="101" spans="2:18" s="1" customFormat="1" ht="15">
      <c r="B101" s="27"/>
      <c r="C101" s="24" t="s">
        <v>28</v>
      </c>
      <c r="D101" s="28"/>
      <c r="E101" s="28"/>
      <c r="F101" s="22" t="str">
        <f>E12</f>
        <v> </v>
      </c>
      <c r="G101" s="28"/>
      <c r="H101" s="28"/>
      <c r="I101" s="28"/>
      <c r="J101" s="28"/>
      <c r="K101" s="24" t="s">
        <v>33</v>
      </c>
      <c r="L101" s="28"/>
      <c r="M101" s="186" t="str">
        <f>E18</f>
        <v>Ing. Zděněk Hejtman</v>
      </c>
      <c r="N101" s="158"/>
      <c r="O101" s="158"/>
      <c r="P101" s="158"/>
      <c r="Q101" s="158"/>
      <c r="R101" s="29"/>
    </row>
    <row r="102" spans="2:18" s="1" customFormat="1" ht="14.25" customHeight="1">
      <c r="B102" s="27"/>
      <c r="C102" s="24" t="s">
        <v>32</v>
      </c>
      <c r="D102" s="28"/>
      <c r="E102" s="28"/>
      <c r="F102" s="22" t="str">
        <f>IF(E15="","",E15)</f>
        <v> </v>
      </c>
      <c r="G102" s="28"/>
      <c r="H102" s="28"/>
      <c r="I102" s="28"/>
      <c r="J102" s="28"/>
      <c r="K102" s="24" t="s">
        <v>37</v>
      </c>
      <c r="L102" s="28"/>
      <c r="M102" s="186" t="str">
        <f>E21</f>
        <v> </v>
      </c>
      <c r="N102" s="158"/>
      <c r="O102" s="158"/>
      <c r="P102" s="158"/>
      <c r="Q102" s="158"/>
      <c r="R102" s="29"/>
    </row>
    <row r="103" spans="2:18" s="1" customFormat="1" ht="9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</row>
    <row r="104" spans="2:27" s="8" customFormat="1" ht="29.25" customHeight="1">
      <c r="B104" s="113"/>
      <c r="C104" s="114" t="s">
        <v>117</v>
      </c>
      <c r="D104" s="115" t="s">
        <v>118</v>
      </c>
      <c r="E104" s="115" t="s">
        <v>61</v>
      </c>
      <c r="F104" s="203" t="s">
        <v>119</v>
      </c>
      <c r="G104" s="204"/>
      <c r="H104" s="204"/>
      <c r="I104" s="204"/>
      <c r="J104" s="115" t="s">
        <v>120</v>
      </c>
      <c r="K104" s="115" t="s">
        <v>121</v>
      </c>
      <c r="L104" s="205" t="s">
        <v>122</v>
      </c>
      <c r="M104" s="204"/>
      <c r="N104" s="203" t="s">
        <v>109</v>
      </c>
      <c r="O104" s="204"/>
      <c r="P104" s="204"/>
      <c r="Q104" s="206"/>
      <c r="R104" s="116"/>
      <c r="T104" s="68" t="s">
        <v>123</v>
      </c>
      <c r="U104" s="69" t="s">
        <v>43</v>
      </c>
      <c r="V104" s="69" t="s">
        <v>124</v>
      </c>
      <c r="W104" s="69" t="s">
        <v>125</v>
      </c>
      <c r="X104" s="69" t="s">
        <v>126</v>
      </c>
      <c r="Y104" s="69" t="s">
        <v>127</v>
      </c>
      <c r="Z104" s="69" t="s">
        <v>128</v>
      </c>
      <c r="AA104" s="70" t="s">
        <v>129</v>
      </c>
    </row>
    <row r="105" spans="2:63" s="1" customFormat="1" ht="29.25" customHeight="1">
      <c r="B105" s="27"/>
      <c r="C105" s="72" t="s">
        <v>105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93">
        <f>BK105</f>
        <v>0</v>
      </c>
      <c r="O105" s="194"/>
      <c r="P105" s="194"/>
      <c r="Q105" s="194"/>
      <c r="R105" s="29"/>
      <c r="T105" s="71"/>
      <c r="U105" s="43"/>
      <c r="V105" s="43"/>
      <c r="W105" s="117">
        <f>W106</f>
        <v>0</v>
      </c>
      <c r="X105" s="43"/>
      <c r="Y105" s="117">
        <f>Y106</f>
        <v>0</v>
      </c>
      <c r="Z105" s="43"/>
      <c r="AA105" s="118">
        <f>AA106</f>
        <v>0</v>
      </c>
      <c r="AT105" s="13" t="s">
        <v>78</v>
      </c>
      <c r="AU105" s="13" t="s">
        <v>111</v>
      </c>
      <c r="BK105" s="119">
        <f>BK106</f>
        <v>0</v>
      </c>
    </row>
    <row r="106" spans="2:63" s="9" customFormat="1" ht="36.75" customHeight="1">
      <c r="B106" s="120"/>
      <c r="C106" s="121"/>
      <c r="D106" s="122" t="s">
        <v>231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95">
        <f>BK106</f>
        <v>0</v>
      </c>
      <c r="O106" s="196"/>
      <c r="P106" s="196"/>
      <c r="Q106" s="196"/>
      <c r="R106" s="123"/>
      <c r="T106" s="124"/>
      <c r="U106" s="121"/>
      <c r="V106" s="121"/>
      <c r="W106" s="125">
        <f>W107+W111+W113</f>
        <v>0</v>
      </c>
      <c r="X106" s="121"/>
      <c r="Y106" s="125">
        <f>Y107+Y111+Y113</f>
        <v>0</v>
      </c>
      <c r="Z106" s="121"/>
      <c r="AA106" s="126">
        <f>AA107+AA111+AA113</f>
        <v>0</v>
      </c>
      <c r="AR106" s="127" t="s">
        <v>148</v>
      </c>
      <c r="AT106" s="128" t="s">
        <v>78</v>
      </c>
      <c r="AU106" s="128" t="s">
        <v>79</v>
      </c>
      <c r="AY106" s="127" t="s">
        <v>130</v>
      </c>
      <c r="BK106" s="129">
        <f>BK107+BK111+BK113</f>
        <v>0</v>
      </c>
    </row>
    <row r="107" spans="2:63" s="9" customFormat="1" ht="19.5" customHeight="1">
      <c r="B107" s="120"/>
      <c r="C107" s="121"/>
      <c r="D107" s="130" t="s">
        <v>232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97">
        <f>BK107</f>
        <v>0</v>
      </c>
      <c r="O107" s="198"/>
      <c r="P107" s="198"/>
      <c r="Q107" s="198"/>
      <c r="R107" s="123"/>
      <c r="T107" s="124"/>
      <c r="U107" s="121"/>
      <c r="V107" s="121"/>
      <c r="W107" s="125">
        <f>SUM(W108:W110)</f>
        <v>0</v>
      </c>
      <c r="X107" s="121"/>
      <c r="Y107" s="125">
        <f>SUM(Y108:Y110)</f>
        <v>0</v>
      </c>
      <c r="Z107" s="121"/>
      <c r="AA107" s="126">
        <f>SUM(AA108:AA110)</f>
        <v>0</v>
      </c>
      <c r="AR107" s="127" t="s">
        <v>148</v>
      </c>
      <c r="AT107" s="128" t="s">
        <v>78</v>
      </c>
      <c r="AU107" s="128" t="s">
        <v>21</v>
      </c>
      <c r="AY107" s="127" t="s">
        <v>130</v>
      </c>
      <c r="BK107" s="129">
        <f>SUM(BK108:BK110)</f>
        <v>0</v>
      </c>
    </row>
    <row r="108" spans="2:65" s="1" customFormat="1" ht="22.5" customHeight="1">
      <c r="B108" s="131"/>
      <c r="C108" s="132" t="s">
        <v>21</v>
      </c>
      <c r="D108" s="132" t="s">
        <v>131</v>
      </c>
      <c r="E108" s="133" t="s">
        <v>235</v>
      </c>
      <c r="F108" s="190" t="s">
        <v>236</v>
      </c>
      <c r="G108" s="191"/>
      <c r="H108" s="191"/>
      <c r="I108" s="191"/>
      <c r="J108" s="134" t="s">
        <v>237</v>
      </c>
      <c r="K108" s="135">
        <v>1</v>
      </c>
      <c r="L108" s="192"/>
      <c r="M108" s="191"/>
      <c r="N108" s="192">
        <f>ROUND(L108*K108,2)</f>
        <v>0</v>
      </c>
      <c r="O108" s="191"/>
      <c r="P108" s="191"/>
      <c r="Q108" s="191"/>
      <c r="R108" s="136"/>
      <c r="T108" s="137" t="s">
        <v>3</v>
      </c>
      <c r="U108" s="36" t="s">
        <v>44</v>
      </c>
      <c r="V108" s="138">
        <v>0</v>
      </c>
      <c r="W108" s="138">
        <f>V108*K108</f>
        <v>0</v>
      </c>
      <c r="X108" s="138">
        <v>0</v>
      </c>
      <c r="Y108" s="138">
        <f>X108*K108</f>
        <v>0</v>
      </c>
      <c r="Z108" s="138">
        <v>0</v>
      </c>
      <c r="AA108" s="139">
        <f>Z108*K108</f>
        <v>0</v>
      </c>
      <c r="AR108" s="13" t="s">
        <v>238</v>
      </c>
      <c r="AT108" s="13" t="s">
        <v>131</v>
      </c>
      <c r="AU108" s="13" t="s">
        <v>101</v>
      </c>
      <c r="AY108" s="13" t="s">
        <v>130</v>
      </c>
      <c r="BE108" s="140">
        <f>IF(U108="základní",N108,0)</f>
        <v>0</v>
      </c>
      <c r="BF108" s="140">
        <f>IF(U108="snížená",N108,0)</f>
        <v>0</v>
      </c>
      <c r="BG108" s="140">
        <f>IF(U108="zákl. přenesená",N108,0)</f>
        <v>0</v>
      </c>
      <c r="BH108" s="140">
        <f>IF(U108="sníž. přenesená",N108,0)</f>
        <v>0</v>
      </c>
      <c r="BI108" s="140">
        <f>IF(U108="nulová",N108,0)</f>
        <v>0</v>
      </c>
      <c r="BJ108" s="13" t="s">
        <v>21</v>
      </c>
      <c r="BK108" s="140">
        <f>ROUND(L108*K108,2)</f>
        <v>0</v>
      </c>
      <c r="BL108" s="13" t="s">
        <v>238</v>
      </c>
      <c r="BM108" s="13" t="s">
        <v>239</v>
      </c>
    </row>
    <row r="109" spans="2:65" s="1" customFormat="1" ht="22.5" customHeight="1">
      <c r="B109" s="131"/>
      <c r="C109" s="132" t="s">
        <v>101</v>
      </c>
      <c r="D109" s="132" t="s">
        <v>131</v>
      </c>
      <c r="E109" s="133" t="s">
        <v>240</v>
      </c>
      <c r="F109" s="190" t="s">
        <v>241</v>
      </c>
      <c r="G109" s="191"/>
      <c r="H109" s="191"/>
      <c r="I109" s="191"/>
      <c r="J109" s="134" t="s">
        <v>237</v>
      </c>
      <c r="K109" s="135">
        <v>1</v>
      </c>
      <c r="L109" s="192"/>
      <c r="M109" s="191"/>
      <c r="N109" s="192">
        <f>ROUND(L109*K109,2)</f>
        <v>0</v>
      </c>
      <c r="O109" s="191"/>
      <c r="P109" s="191"/>
      <c r="Q109" s="191"/>
      <c r="R109" s="136"/>
      <c r="T109" s="137" t="s">
        <v>3</v>
      </c>
      <c r="U109" s="36" t="s">
        <v>44</v>
      </c>
      <c r="V109" s="138">
        <v>0</v>
      </c>
      <c r="W109" s="138">
        <f>V109*K109</f>
        <v>0</v>
      </c>
      <c r="X109" s="138">
        <v>0</v>
      </c>
      <c r="Y109" s="138">
        <f>X109*K109</f>
        <v>0</v>
      </c>
      <c r="Z109" s="138">
        <v>0</v>
      </c>
      <c r="AA109" s="139">
        <f>Z109*K109</f>
        <v>0</v>
      </c>
      <c r="AR109" s="13" t="s">
        <v>238</v>
      </c>
      <c r="AT109" s="13" t="s">
        <v>131</v>
      </c>
      <c r="AU109" s="13" t="s">
        <v>101</v>
      </c>
      <c r="AY109" s="13" t="s">
        <v>130</v>
      </c>
      <c r="BE109" s="140">
        <f>IF(U109="základní",N109,0)</f>
        <v>0</v>
      </c>
      <c r="BF109" s="140">
        <f>IF(U109="snížená",N109,0)</f>
        <v>0</v>
      </c>
      <c r="BG109" s="140">
        <f>IF(U109="zákl. přenesená",N109,0)</f>
        <v>0</v>
      </c>
      <c r="BH109" s="140">
        <f>IF(U109="sníž. přenesená",N109,0)</f>
        <v>0</v>
      </c>
      <c r="BI109" s="140">
        <f>IF(U109="nulová",N109,0)</f>
        <v>0</v>
      </c>
      <c r="BJ109" s="13" t="s">
        <v>21</v>
      </c>
      <c r="BK109" s="140">
        <f>ROUND(L109*K109,2)</f>
        <v>0</v>
      </c>
      <c r="BL109" s="13" t="s">
        <v>238</v>
      </c>
      <c r="BM109" s="13" t="s">
        <v>242</v>
      </c>
    </row>
    <row r="110" spans="2:65" s="1" customFormat="1" ht="22.5" customHeight="1">
      <c r="B110" s="131"/>
      <c r="C110" s="132" t="s">
        <v>140</v>
      </c>
      <c r="D110" s="132" t="s">
        <v>131</v>
      </c>
      <c r="E110" s="133" t="s">
        <v>243</v>
      </c>
      <c r="F110" s="190" t="s">
        <v>244</v>
      </c>
      <c r="G110" s="191"/>
      <c r="H110" s="191"/>
      <c r="I110" s="191"/>
      <c r="J110" s="134" t="s">
        <v>237</v>
      </c>
      <c r="K110" s="135">
        <v>1</v>
      </c>
      <c r="L110" s="192"/>
      <c r="M110" s="191"/>
      <c r="N110" s="192">
        <f>ROUND(L110*K110,2)</f>
        <v>0</v>
      </c>
      <c r="O110" s="191"/>
      <c r="P110" s="191"/>
      <c r="Q110" s="191"/>
      <c r="R110" s="136"/>
      <c r="T110" s="137" t="s">
        <v>3</v>
      </c>
      <c r="U110" s="36" t="s">
        <v>44</v>
      </c>
      <c r="V110" s="138">
        <v>0</v>
      </c>
      <c r="W110" s="138">
        <f>V110*K110</f>
        <v>0</v>
      </c>
      <c r="X110" s="138">
        <v>0</v>
      </c>
      <c r="Y110" s="138">
        <f>X110*K110</f>
        <v>0</v>
      </c>
      <c r="Z110" s="138">
        <v>0</v>
      </c>
      <c r="AA110" s="139">
        <f>Z110*K110</f>
        <v>0</v>
      </c>
      <c r="AR110" s="13" t="s">
        <v>238</v>
      </c>
      <c r="AT110" s="13" t="s">
        <v>131</v>
      </c>
      <c r="AU110" s="13" t="s">
        <v>101</v>
      </c>
      <c r="AY110" s="13" t="s">
        <v>130</v>
      </c>
      <c r="BE110" s="140">
        <f>IF(U110="základní",N110,0)</f>
        <v>0</v>
      </c>
      <c r="BF110" s="140">
        <f>IF(U110="snížená",N110,0)</f>
        <v>0</v>
      </c>
      <c r="BG110" s="140">
        <f>IF(U110="zákl. přenesená",N110,0)</f>
        <v>0</v>
      </c>
      <c r="BH110" s="140">
        <f>IF(U110="sníž. přenesená",N110,0)</f>
        <v>0</v>
      </c>
      <c r="BI110" s="140">
        <f>IF(U110="nulová",N110,0)</f>
        <v>0</v>
      </c>
      <c r="BJ110" s="13" t="s">
        <v>21</v>
      </c>
      <c r="BK110" s="140">
        <f>ROUND(L110*K110,2)</f>
        <v>0</v>
      </c>
      <c r="BL110" s="13" t="s">
        <v>238</v>
      </c>
      <c r="BM110" s="13" t="s">
        <v>245</v>
      </c>
    </row>
    <row r="111" spans="2:63" s="9" customFormat="1" ht="29.25" customHeight="1">
      <c r="B111" s="120"/>
      <c r="C111" s="121"/>
      <c r="D111" s="130" t="s">
        <v>233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99">
        <f>BK111</f>
        <v>0</v>
      </c>
      <c r="O111" s="200"/>
      <c r="P111" s="200"/>
      <c r="Q111" s="200"/>
      <c r="R111" s="123"/>
      <c r="T111" s="124"/>
      <c r="U111" s="121"/>
      <c r="V111" s="121"/>
      <c r="W111" s="125">
        <f>W112</f>
        <v>0</v>
      </c>
      <c r="X111" s="121"/>
      <c r="Y111" s="125">
        <f>Y112</f>
        <v>0</v>
      </c>
      <c r="Z111" s="121"/>
      <c r="AA111" s="126">
        <f>AA112</f>
        <v>0</v>
      </c>
      <c r="AR111" s="127" t="s">
        <v>148</v>
      </c>
      <c r="AT111" s="128" t="s">
        <v>78</v>
      </c>
      <c r="AU111" s="128" t="s">
        <v>21</v>
      </c>
      <c r="AY111" s="127" t="s">
        <v>130</v>
      </c>
      <c r="BK111" s="129">
        <f>BK112</f>
        <v>0</v>
      </c>
    </row>
    <row r="112" spans="2:65" s="1" customFormat="1" ht="22.5" customHeight="1">
      <c r="B112" s="131"/>
      <c r="C112" s="132" t="s">
        <v>135</v>
      </c>
      <c r="D112" s="132" t="s">
        <v>131</v>
      </c>
      <c r="E112" s="133" t="s">
        <v>246</v>
      </c>
      <c r="F112" s="190" t="s">
        <v>247</v>
      </c>
      <c r="G112" s="191"/>
      <c r="H112" s="191"/>
      <c r="I112" s="191"/>
      <c r="J112" s="134" t="s">
        <v>237</v>
      </c>
      <c r="K112" s="135">
        <v>1</v>
      </c>
      <c r="L112" s="192"/>
      <c r="M112" s="191"/>
      <c r="N112" s="192">
        <f>ROUND(L112*K112,2)</f>
        <v>0</v>
      </c>
      <c r="O112" s="191"/>
      <c r="P112" s="191"/>
      <c r="Q112" s="191"/>
      <c r="R112" s="136"/>
      <c r="T112" s="137" t="s">
        <v>3</v>
      </c>
      <c r="U112" s="36" t="s">
        <v>44</v>
      </c>
      <c r="V112" s="138">
        <v>0</v>
      </c>
      <c r="W112" s="138">
        <f>V112*K112</f>
        <v>0</v>
      </c>
      <c r="X112" s="138">
        <v>0</v>
      </c>
      <c r="Y112" s="138">
        <f>X112*K112</f>
        <v>0</v>
      </c>
      <c r="Z112" s="138">
        <v>0</v>
      </c>
      <c r="AA112" s="139">
        <f>Z112*K112</f>
        <v>0</v>
      </c>
      <c r="AR112" s="13" t="s">
        <v>238</v>
      </c>
      <c r="AT112" s="13" t="s">
        <v>131</v>
      </c>
      <c r="AU112" s="13" t="s">
        <v>101</v>
      </c>
      <c r="AY112" s="13" t="s">
        <v>130</v>
      </c>
      <c r="BE112" s="140">
        <f>IF(U112="základní",N112,0)</f>
        <v>0</v>
      </c>
      <c r="BF112" s="140">
        <f>IF(U112="snížená",N112,0)</f>
        <v>0</v>
      </c>
      <c r="BG112" s="140">
        <f>IF(U112="zákl. přenesená",N112,0)</f>
        <v>0</v>
      </c>
      <c r="BH112" s="140">
        <f>IF(U112="sníž. přenesená",N112,0)</f>
        <v>0</v>
      </c>
      <c r="BI112" s="140">
        <f>IF(U112="nulová",N112,0)</f>
        <v>0</v>
      </c>
      <c r="BJ112" s="13" t="s">
        <v>21</v>
      </c>
      <c r="BK112" s="140">
        <f>ROUND(L112*K112,2)</f>
        <v>0</v>
      </c>
      <c r="BL112" s="13" t="s">
        <v>238</v>
      </c>
      <c r="BM112" s="13" t="s">
        <v>248</v>
      </c>
    </row>
    <row r="113" spans="2:63" s="9" customFormat="1" ht="29.25" customHeight="1">
      <c r="B113" s="120"/>
      <c r="C113" s="121"/>
      <c r="D113" s="130" t="s">
        <v>234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99">
        <f>BK113</f>
        <v>0</v>
      </c>
      <c r="O113" s="200"/>
      <c r="P113" s="200"/>
      <c r="Q113" s="200"/>
      <c r="R113" s="123"/>
      <c r="T113" s="124"/>
      <c r="U113" s="121"/>
      <c r="V113" s="121"/>
      <c r="W113" s="125">
        <f>W114</f>
        <v>0</v>
      </c>
      <c r="X113" s="121"/>
      <c r="Y113" s="125">
        <f>Y114</f>
        <v>0</v>
      </c>
      <c r="Z113" s="121"/>
      <c r="AA113" s="126">
        <f>AA114</f>
        <v>0</v>
      </c>
      <c r="AR113" s="127" t="s">
        <v>148</v>
      </c>
      <c r="AT113" s="128" t="s">
        <v>78</v>
      </c>
      <c r="AU113" s="128" t="s">
        <v>21</v>
      </c>
      <c r="AY113" s="127" t="s">
        <v>130</v>
      </c>
      <c r="BK113" s="129">
        <f>BK114</f>
        <v>0</v>
      </c>
    </row>
    <row r="114" spans="2:65" s="1" customFormat="1" ht="22.5" customHeight="1">
      <c r="B114" s="131"/>
      <c r="C114" s="132" t="s">
        <v>148</v>
      </c>
      <c r="D114" s="132" t="s">
        <v>131</v>
      </c>
      <c r="E114" s="133" t="s">
        <v>249</v>
      </c>
      <c r="F114" s="190" t="s">
        <v>250</v>
      </c>
      <c r="G114" s="191"/>
      <c r="H114" s="191"/>
      <c r="I114" s="191"/>
      <c r="J114" s="134" t="s">
        <v>237</v>
      </c>
      <c r="K114" s="135">
        <v>1</v>
      </c>
      <c r="L114" s="192"/>
      <c r="M114" s="191"/>
      <c r="N114" s="192">
        <f>ROUND(L114*K114,2)</f>
        <v>0</v>
      </c>
      <c r="O114" s="191"/>
      <c r="P114" s="191"/>
      <c r="Q114" s="191"/>
      <c r="R114" s="136"/>
      <c r="T114" s="137" t="s">
        <v>3</v>
      </c>
      <c r="U114" s="141" t="s">
        <v>44</v>
      </c>
      <c r="V114" s="142">
        <v>0</v>
      </c>
      <c r="W114" s="142">
        <f>V114*K114</f>
        <v>0</v>
      </c>
      <c r="X114" s="142">
        <v>0</v>
      </c>
      <c r="Y114" s="142">
        <f>X114*K114</f>
        <v>0</v>
      </c>
      <c r="Z114" s="142">
        <v>0</v>
      </c>
      <c r="AA114" s="143">
        <f>Z114*K114</f>
        <v>0</v>
      </c>
      <c r="AR114" s="13" t="s">
        <v>238</v>
      </c>
      <c r="AT114" s="13" t="s">
        <v>131</v>
      </c>
      <c r="AU114" s="13" t="s">
        <v>101</v>
      </c>
      <c r="AY114" s="13" t="s">
        <v>130</v>
      </c>
      <c r="BE114" s="140">
        <f>IF(U114="základní",N114,0)</f>
        <v>0</v>
      </c>
      <c r="BF114" s="140">
        <f>IF(U114="snížená",N114,0)</f>
        <v>0</v>
      </c>
      <c r="BG114" s="140">
        <f>IF(U114="zákl. přenesená",N114,0)</f>
        <v>0</v>
      </c>
      <c r="BH114" s="140">
        <f>IF(U114="sníž. přenesená",N114,0)</f>
        <v>0</v>
      </c>
      <c r="BI114" s="140">
        <f>IF(U114="nulová",N114,0)</f>
        <v>0</v>
      </c>
      <c r="BJ114" s="13" t="s">
        <v>21</v>
      </c>
      <c r="BK114" s="140">
        <f>ROUND(L114*K114,2)</f>
        <v>0</v>
      </c>
      <c r="BL114" s="13" t="s">
        <v>238</v>
      </c>
      <c r="BM114" s="13" t="s">
        <v>251</v>
      </c>
    </row>
    <row r="115" spans="2:18" s="1" customFormat="1" ht="6.75" customHeight="1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3"/>
    </row>
  </sheetData>
  <sheetProtection/>
  <mergeCells count="7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68:Q68"/>
    <mergeCell ref="F70:P70"/>
    <mergeCell ref="F71:P71"/>
    <mergeCell ref="M73:P73"/>
    <mergeCell ref="M75:Q75"/>
    <mergeCell ref="M76:Q76"/>
    <mergeCell ref="C78:G78"/>
    <mergeCell ref="N78:Q78"/>
    <mergeCell ref="N80:Q80"/>
    <mergeCell ref="M102:Q102"/>
    <mergeCell ref="N81:Q81"/>
    <mergeCell ref="N82:Q82"/>
    <mergeCell ref="N83:Q83"/>
    <mergeCell ref="N84:Q84"/>
    <mergeCell ref="N86:Q86"/>
    <mergeCell ref="L88:Q88"/>
    <mergeCell ref="L108:M108"/>
    <mergeCell ref="N108:Q108"/>
    <mergeCell ref="N105:Q105"/>
    <mergeCell ref="N106:Q106"/>
    <mergeCell ref="N107:Q107"/>
    <mergeCell ref="C94:Q94"/>
    <mergeCell ref="F96:P96"/>
    <mergeCell ref="F97:P97"/>
    <mergeCell ref="M99:P99"/>
    <mergeCell ref="M101:Q101"/>
    <mergeCell ref="F114:I114"/>
    <mergeCell ref="L114:M114"/>
    <mergeCell ref="N114:Q114"/>
    <mergeCell ref="F109:I109"/>
    <mergeCell ref="L109:M109"/>
    <mergeCell ref="N109:Q109"/>
    <mergeCell ref="F110:I110"/>
    <mergeCell ref="L110:M110"/>
    <mergeCell ref="N110:Q110"/>
    <mergeCell ref="N111:Q111"/>
    <mergeCell ref="N113:Q113"/>
    <mergeCell ref="H1:K1"/>
    <mergeCell ref="S2:AC2"/>
    <mergeCell ref="F112:I112"/>
    <mergeCell ref="L112:M112"/>
    <mergeCell ref="N112:Q112"/>
    <mergeCell ref="F104:I104"/>
    <mergeCell ref="L104:M104"/>
    <mergeCell ref="N104:Q104"/>
    <mergeCell ref="F108:I10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LUDEKNEW\uzivatel</dc:creator>
  <cp:keywords/>
  <dc:description/>
  <cp:lastModifiedBy>User</cp:lastModifiedBy>
  <cp:lastPrinted>2016-04-29T07:11:10Z</cp:lastPrinted>
  <dcterms:created xsi:type="dcterms:W3CDTF">2016-04-24T11:24:25Z</dcterms:created>
  <dcterms:modified xsi:type="dcterms:W3CDTF">2017-02-02T10:46:19Z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